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6"/>
  </bookViews>
  <sheets>
    <sheet name="Лист1" sheetId="1" r:id="rId1"/>
    <sheet name="22.11.2020_2" sheetId="2" r:id="rId2"/>
    <sheet name="Лист24" sheetId="3" state="hidden" r:id="rId3"/>
    <sheet name="Лист25" sheetId="4" state="hidden" r:id="rId4"/>
    <sheet name="30.11.2020" sheetId="5" r:id="rId5"/>
    <sheet name="02.12.2020" sheetId="6" r:id="rId6"/>
    <sheet name="02.02.2021" sheetId="7" r:id="rId7"/>
  </sheets>
  <definedNames/>
  <calcPr fullCalcOnLoad="1"/>
</workbook>
</file>

<file path=xl/sharedStrings.xml><?xml version="1.0" encoding="utf-8"?>
<sst xmlns="http://schemas.openxmlformats.org/spreadsheetml/2006/main" count="382" uniqueCount="96">
  <si>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</si>
  <si>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С. Поляна, 29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</si>
  <si>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</si>
  <si>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</si>
  <si>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</si>
  <si>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</si>
  <si>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</si>
  <si>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</si>
  <si>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</si>
  <si>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</si>
  <si>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</si>
  <si>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</si>
  <si>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</si>
  <si>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</si>
  <si>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</si>
  <si>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</si>
  <si>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</si>
  <si>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</si>
  <si>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</si>
  <si>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</si>
  <si>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</si>
  <si>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</si>
  <si>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</si>
  <si>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</si>
  <si>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</si>
  <si>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</si>
  <si>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</si>
  <si>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</si>
  <si>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</si>
  <si>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</si>
  <si>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</si>
  <si>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</si>
  <si>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</si>
  <si>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</si>
  <si>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</si>
  <si>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</si>
  <si>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</si>
  <si>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</si>
  <si>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</si>
  <si>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</si>
  <si>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</si>
  <si>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</si>
  <si>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</si>
  <si>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2.3</t>
  </si>
  <si>
    <t xml:space="preserve">Промывка, опресовка ОС </t>
  </si>
  <si>
    <t>2.4</t>
  </si>
  <si>
    <t>Ремонт межпанельных швов по заявкам</t>
  </si>
  <si>
    <t>2.5</t>
  </si>
  <si>
    <t>Латочный ремонт кровли позаявкам</t>
  </si>
  <si>
    <t>2.6</t>
  </si>
  <si>
    <t>Установка табличек на входах в подъезд с 1 по 5</t>
  </si>
  <si>
    <t>2.7</t>
  </si>
  <si>
    <t>Дезинфекция мксороствола, с побелкой мусорокамер</t>
  </si>
  <si>
    <t>2.8</t>
  </si>
  <si>
    <t>Ремонт подъездных козырьков с 1 - 5</t>
  </si>
  <si>
    <t>2.9</t>
  </si>
  <si>
    <t>Ремонт входов с 1 по 5</t>
  </si>
  <si>
    <t>3.2</t>
  </si>
  <si>
    <t>Замена мусорного контейнера 1шт</t>
  </si>
  <si>
    <t>3.3</t>
  </si>
  <si>
    <t>Очистка подвала, техэтажа с 1 по 5</t>
  </si>
  <si>
    <t>Итого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</si>
  <si>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</si>
  <si>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</si>
  <si>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</si>
  <si>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</si>
  <si>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</si>
  <si>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ПАО "МТС"</t>
  </si>
  <si>
    <t>АО "КТТ"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</si>
  <si>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</si>
  <si>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</si>
  <si>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</si>
  <si>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</si>
  <si>
    <t>План работ и услуг по содержанию и ремонту общего имущества МКД на 2021 год по адресу:                                                                                            С. Поляна, 29</t>
  </si>
  <si>
    <t>2.1</t>
  </si>
  <si>
    <t>2.2</t>
  </si>
  <si>
    <t>Латочный ремонт кровли по заявкам</t>
  </si>
  <si>
    <t>Ремонт подъезда</t>
  </si>
  <si>
    <t>Замена мусорного контейнера 3 шт</t>
  </si>
  <si>
    <t>установка адресных аншлагов</t>
  </si>
  <si>
    <t>обрезка и снос деревьев</t>
  </si>
  <si>
    <t>Остаток денежных средств на текущий ремонт МКД  c 2019 года</t>
  </si>
  <si>
    <t>3.1</t>
  </si>
  <si>
    <t>АО «ЭР-Телеком Холдинг»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</si>
  <si>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</si>
  <si>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Спил деревьев около подъезда № 1</t>
  </si>
  <si>
    <t>Остаток денежных средств на текущий ремонт МКД  c 2020 года</t>
  </si>
  <si>
    <t>План работ и услуг по содержанию и ремонту общего имущества МКД на 2021 год по адресу:С. Поляна, 29</t>
  </si>
  <si>
    <t>спускники воздуха на систему отопления</t>
  </si>
  <si>
    <t>2.10</t>
  </si>
  <si>
    <t>замена дверей мусорокамер 3 шт</t>
  </si>
  <si>
    <t>2.11</t>
  </si>
  <si>
    <t>ремонт подъездов № 1, 2</t>
  </si>
  <si>
    <t>2.12</t>
  </si>
  <si>
    <t>установка на техэтаже сетки от птиц</t>
  </si>
  <si>
    <t>Участие в программе «Комфортная среда» 40%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</si>
</sst>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14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146">
    <xf numFmtId="164" fontId="0" fillId="0" borderId="0" xfId="0" applyAlignment="1">
      <alignment/>
    </xf>
    <xf numFmtId="164" fontId="3" fillId="0" borderId="0" xfId="21" applyFont="1" applyProtection="1">
      <alignment/>
      <protection/>
    </xf>
    <xf numFmtId="164" fontId="4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righ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4" fontId="3" fillId="0" borderId="0" xfId="21" applyFont="1" applyBorder="1" applyAlignment="1" applyProtection="1">
      <alignment horizontal="left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wrapText="1"/>
      <protection locked="0"/>
    </xf>
    <xf numFmtId="164" fontId="10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4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11" fillId="0" borderId="0" xfId="21" applyFont="1" applyProtection="1">
      <alignment/>
      <protection/>
    </xf>
    <xf numFmtId="166" fontId="8" fillId="2" borderId="2" xfId="21" applyNumberFormat="1" applyFont="1" applyFill="1" applyBorder="1" applyAlignment="1" applyProtection="1">
      <alignment wrapText="1"/>
      <protection locked="0"/>
    </xf>
    <xf numFmtId="165" fontId="8" fillId="2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horizontal="center" vertic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5" fontId="6" fillId="3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wrapText="1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6" fontId="12" fillId="0" borderId="0" xfId="21" applyNumberFormat="1" applyFont="1" applyProtection="1">
      <alignment/>
      <protection/>
    </xf>
    <xf numFmtId="165" fontId="8" fillId="0" borderId="2" xfId="21" applyNumberFormat="1" applyFont="1" applyBorder="1" applyProtection="1">
      <alignment/>
      <protection/>
    </xf>
    <xf numFmtId="165" fontId="12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5" fontId="12" fillId="0" borderId="2" xfId="21" applyNumberFormat="1" applyFont="1" applyBorder="1" applyProtection="1">
      <alignment/>
      <protection/>
    </xf>
    <xf numFmtId="165" fontId="13" fillId="0" borderId="2" xfId="21" applyNumberFormat="1" applyFont="1" applyBorder="1" applyProtection="1">
      <alignment/>
      <protection/>
    </xf>
    <xf numFmtId="164" fontId="4" fillId="0" borderId="0" xfId="21" applyFont="1" applyBorder="1" applyProtection="1">
      <alignment/>
      <protection/>
    </xf>
    <xf numFmtId="165" fontId="12" fillId="0" borderId="6" xfId="21" applyNumberFormat="1" applyFont="1" applyBorder="1" applyAlignment="1" applyProtection="1">
      <alignment/>
      <protection/>
    </xf>
    <xf numFmtId="165" fontId="8" fillId="0" borderId="2" xfId="21" applyNumberFormat="1" applyFont="1" applyBorder="1" applyAlignment="1" applyProtection="1">
      <alignment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6" fillId="0" borderId="0" xfId="21" applyNumberFormat="1" applyFont="1" applyProtection="1">
      <alignment/>
      <protection/>
    </xf>
    <xf numFmtId="165" fontId="6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3" fillId="0" borderId="0" xfId="21" applyFont="1" applyBorder="1" applyProtection="1">
      <alignment/>
      <protection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righ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4" fontId="3" fillId="0" borderId="0" xfId="21" applyFont="1" applyBorder="1" applyAlignment="1" applyProtection="1">
      <alignment horizontal="left"/>
      <protection/>
    </xf>
    <xf numFmtId="165" fontId="1" fillId="0" borderId="0" xfId="20" applyFill="1" applyBorder="1" applyAlignment="1" applyProtection="1">
      <alignment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6" fontId="6" fillId="4" borderId="2" xfId="21" applyNumberFormat="1" applyFont="1" applyFill="1" applyBorder="1" applyAlignment="1" applyProtection="1">
      <alignment wrapText="1"/>
      <protection locked="0"/>
    </xf>
    <xf numFmtId="165" fontId="6" fillId="4" borderId="2" xfId="21" applyNumberFormat="1" applyFont="1" applyFill="1" applyBorder="1" applyAlignment="1" applyProtection="1">
      <alignment horizontal="center"/>
      <protection/>
    </xf>
    <xf numFmtId="166" fontId="6" fillId="0" borderId="2" xfId="21" applyNumberFormat="1" applyFont="1" applyBorder="1" applyAlignment="1" applyProtection="1">
      <alignment wrapText="1"/>
      <protection locked="0"/>
    </xf>
    <xf numFmtId="164" fontId="6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3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7" fillId="0" borderId="0" xfId="21" applyFont="1" applyProtection="1">
      <alignment/>
      <protection/>
    </xf>
    <xf numFmtId="166" fontId="8" fillId="0" borderId="2" xfId="21" applyNumberFormat="1" applyFont="1" applyBorder="1" applyAlignment="1" applyProtection="1">
      <alignment horizontal="center" vertic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5" fontId="6" fillId="3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wrapText="1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Alignment="1" applyProtection="1">
      <alignment horizontal="center" vertical="center"/>
      <protection/>
    </xf>
    <xf numFmtId="166" fontId="8" fillId="2" borderId="2" xfId="2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21" applyFont="1" applyAlignment="1" applyProtection="1">
      <alignment horizontal="center" vertical="center"/>
      <protection/>
    </xf>
    <xf numFmtId="166" fontId="6" fillId="0" borderId="0" xfId="21" applyNumberFormat="1" applyFont="1" applyProtection="1">
      <alignment/>
      <protection/>
    </xf>
    <xf numFmtId="166" fontId="8" fillId="0" borderId="7" xfId="21" applyNumberFormat="1" applyFont="1" applyBorder="1" applyAlignment="1" applyProtection="1">
      <alignment wrapText="1"/>
      <protection/>
    </xf>
    <xf numFmtId="165" fontId="8" fillId="0" borderId="7" xfId="21" applyNumberFormat="1" applyFont="1" applyBorder="1" applyProtection="1">
      <alignment/>
      <protection/>
    </xf>
    <xf numFmtId="165" fontId="6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8" xfId="21" applyNumberFormat="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5" fontId="8" fillId="0" borderId="2" xfId="21" applyNumberFormat="1" applyFont="1" applyBorder="1" applyProtection="1">
      <alignment/>
      <protection/>
    </xf>
    <xf numFmtId="164" fontId="3" fillId="0" borderId="0" xfId="21" applyFont="1" applyBorder="1" applyProtection="1">
      <alignment/>
      <protection/>
    </xf>
    <xf numFmtId="165" fontId="6" fillId="0" borderId="6" xfId="21" applyNumberFormat="1" applyFont="1" applyBorder="1" applyAlignment="1" applyProtection="1">
      <alignment/>
      <protection/>
    </xf>
    <xf numFmtId="165" fontId="8" fillId="0" borderId="2" xfId="21" applyNumberFormat="1" applyFont="1" applyBorder="1" applyAlignment="1" applyProtection="1">
      <alignment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2" fillId="0" borderId="0" xfId="21">
      <alignment/>
      <protection/>
    </xf>
    <xf numFmtId="166" fontId="8" fillId="0" borderId="2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657975" y="1485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657975" y="1485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76200</xdr:rowOff>
    </xdr:to>
    <xdr:sp>
      <xdr:nvSpPr>
        <xdr:cNvPr id="1" name="Text Box 1"/>
        <xdr:cNvSpPr>
          <a:spLocks/>
        </xdr:cNvSpPr>
      </xdr:nvSpPr>
      <xdr:spPr>
        <a:xfrm>
          <a:off x="6657975" y="1485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76200</xdr:rowOff>
    </xdr:to>
    <xdr:sp>
      <xdr:nvSpPr>
        <xdr:cNvPr id="2" name="Text Box 1"/>
        <xdr:cNvSpPr>
          <a:spLocks/>
        </xdr:cNvSpPr>
      </xdr:nvSpPr>
      <xdr:spPr>
        <a:xfrm>
          <a:off x="6657975" y="1485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76200</xdr:rowOff>
    </xdr:to>
    <xdr:sp>
      <xdr:nvSpPr>
        <xdr:cNvPr id="1" name="Text Box 1"/>
        <xdr:cNvSpPr>
          <a:spLocks/>
        </xdr:cNvSpPr>
      </xdr:nvSpPr>
      <xdr:spPr>
        <a:xfrm>
          <a:off x="6657975" y="1485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76200</xdr:rowOff>
    </xdr:to>
    <xdr:sp>
      <xdr:nvSpPr>
        <xdr:cNvPr id="2" name="Text Box 1"/>
        <xdr:cNvSpPr>
          <a:spLocks/>
        </xdr:cNvSpPr>
      </xdr:nvSpPr>
      <xdr:spPr>
        <a:xfrm>
          <a:off x="6657975" y="14859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76200</xdr:rowOff>
    </xdr:to>
    <xdr:sp>
      <xdr:nvSpPr>
        <xdr:cNvPr id="1" name="Text Box 1"/>
        <xdr:cNvSpPr>
          <a:spLocks/>
        </xdr:cNvSpPr>
      </xdr:nvSpPr>
      <xdr:spPr>
        <a:xfrm>
          <a:off x="6657975" y="13430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76200</xdr:rowOff>
    </xdr:to>
    <xdr:sp>
      <xdr:nvSpPr>
        <xdr:cNvPr id="2" name="Text Box 1"/>
        <xdr:cNvSpPr>
          <a:spLocks/>
        </xdr:cNvSpPr>
      </xdr:nvSpPr>
      <xdr:spPr>
        <a:xfrm>
          <a:off x="6657975" y="13430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76200</xdr:rowOff>
    </xdr:to>
    <xdr:sp>
      <xdr:nvSpPr>
        <xdr:cNvPr id="1" name="Text Box 1"/>
        <xdr:cNvSpPr>
          <a:spLocks/>
        </xdr:cNvSpPr>
      </xdr:nvSpPr>
      <xdr:spPr>
        <a:xfrm>
          <a:off x="6657975" y="13430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76200</xdr:rowOff>
    </xdr:to>
    <xdr:sp>
      <xdr:nvSpPr>
        <xdr:cNvPr id="2" name="Text Box 1"/>
        <xdr:cNvSpPr>
          <a:spLocks/>
        </xdr:cNvSpPr>
      </xdr:nvSpPr>
      <xdr:spPr>
        <a:xfrm>
          <a:off x="6657975" y="13430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7.140625" style="1" customWidth="1"/>
    <col min="3" max="3" width="11.7109375" style="1" customWidth="1"/>
    <col min="4" max="4" width="8.7109375" style="1" customWidth="1"/>
    <col min="5" max="5" width="11.421875" style="1" customWidth="1"/>
    <col min="6" max="6" width="16.140625" style="1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3" ht="12.75">
      <c r="B1" s="3" t="s">
        <v>0</v>
      </c>
      <c r="C1" s="3"/>
    </row>
    <row r="2" spans="1:6" ht="28.5" customHeight="1">
      <c r="A2" s="4" t="s">
        <v>1</v>
      </c>
      <c r="B2" s="4"/>
      <c r="C2" s="4"/>
      <c r="D2" s="4"/>
      <c r="E2" s="4"/>
      <c r="F2" s="4"/>
    </row>
    <row r="3" spans="2:6" ht="12.75">
      <c r="B3" s="5" t="s">
        <v>2</v>
      </c>
      <c r="C3" s="6" t="s">
        <v>3</v>
      </c>
      <c r="D3" s="6"/>
      <c r="E3" s="6"/>
      <c r="F3" s="7"/>
    </row>
    <row r="4" spans="2:6" ht="12.75">
      <c r="B4" s="5" t="s">
        <v>4</v>
      </c>
      <c r="C4" s="8">
        <v>5</v>
      </c>
      <c r="D4" s="8"/>
      <c r="E4" s="8"/>
      <c r="F4" s="9"/>
    </row>
    <row r="5" spans="2:6" ht="12.75">
      <c r="B5" s="10" t="s">
        <v>5</v>
      </c>
      <c r="C5" s="8">
        <v>9295.86</v>
      </c>
      <c r="D5" s="8"/>
      <c r="E5" s="8"/>
      <c r="F5" s="9"/>
    </row>
    <row r="6" spans="2:6" ht="12.75">
      <c r="B6" s="10" t="s">
        <v>6</v>
      </c>
      <c r="C6" s="11">
        <v>1513</v>
      </c>
      <c r="D6" s="12"/>
      <c r="E6" s="13"/>
      <c r="F6" s="9"/>
    </row>
    <row r="7" spans="2:6" ht="12.75">
      <c r="B7" s="14" t="s">
        <v>7</v>
      </c>
      <c r="C7" s="15">
        <v>1580136.55</v>
      </c>
      <c r="D7" s="16"/>
      <c r="E7" s="17"/>
      <c r="F7" s="18"/>
    </row>
    <row r="8" spans="2:6" ht="12.75">
      <c r="B8" s="14" t="s">
        <v>8</v>
      </c>
      <c r="C8" s="19">
        <v>5</v>
      </c>
      <c r="D8" s="20"/>
      <c r="E8" s="20"/>
      <c r="F8" s="18"/>
    </row>
    <row r="9" spans="2:5" ht="12.75">
      <c r="B9" s="21" t="s">
        <v>9</v>
      </c>
      <c r="C9" s="22">
        <v>11.5</v>
      </c>
      <c r="D9" s="23"/>
      <c r="E9" s="24"/>
    </row>
    <row r="10" spans="2:5" ht="12.75">
      <c r="B10" s="21" t="s">
        <v>10</v>
      </c>
      <c r="C10" s="22">
        <v>20676.48</v>
      </c>
      <c r="D10" s="23"/>
      <c r="E10" s="24"/>
    </row>
    <row r="11" spans="2:5" ht="12.75">
      <c r="B11" s="21" t="s">
        <v>11</v>
      </c>
      <c r="C11" s="25">
        <f>C5*C9*12</f>
        <v>1282828.6800000002</v>
      </c>
      <c r="D11" s="23">
        <f>C11/12</f>
        <v>106902.39000000001</v>
      </c>
      <c r="E11" s="24"/>
    </row>
    <row r="12" spans="1:6" ht="12.75" customHeight="1">
      <c r="A12" s="26" t="s">
        <v>12</v>
      </c>
      <c r="B12" s="27" t="s">
        <v>13</v>
      </c>
      <c r="C12" s="28" t="s">
        <v>14</v>
      </c>
      <c r="D12" s="28" t="s">
        <v>15</v>
      </c>
      <c r="E12" s="28"/>
      <c r="F12" s="28" t="s">
        <v>16</v>
      </c>
    </row>
    <row r="13" spans="1:6" ht="12.75">
      <c r="A13" s="26"/>
      <c r="B13" s="27"/>
      <c r="C13" s="28"/>
      <c r="D13" s="29" t="s">
        <v>17</v>
      </c>
      <c r="E13" s="29" t="s">
        <v>18</v>
      </c>
      <c r="F13" s="28"/>
    </row>
    <row r="14" spans="1:6" ht="12.75">
      <c r="A14" s="30" t="s">
        <v>19</v>
      </c>
      <c r="B14" s="31" t="s">
        <v>20</v>
      </c>
      <c r="C14" s="32">
        <f>D14*C5</f>
        <v>43132.7904</v>
      </c>
      <c r="D14" s="32">
        <v>4.64</v>
      </c>
      <c r="E14" s="32">
        <f>C14*12</f>
        <v>517593.4848</v>
      </c>
      <c r="F14" s="32">
        <f>C14*12</f>
        <v>517593.4848</v>
      </c>
    </row>
    <row r="15" spans="1:6" ht="12.75">
      <c r="A15" s="33" t="s">
        <v>21</v>
      </c>
      <c r="B15" s="34" t="s">
        <v>22</v>
      </c>
      <c r="C15" s="32">
        <f>D15*C5</f>
        <v>6228.226200000001</v>
      </c>
      <c r="D15" s="32">
        <v>0.67</v>
      </c>
      <c r="E15" s="32">
        <f>C15*12</f>
        <v>74738.71440000001</v>
      </c>
      <c r="F15" s="32">
        <f>C15*12</f>
        <v>74738.71440000001</v>
      </c>
    </row>
    <row r="16" spans="1:6" ht="12.75">
      <c r="A16" s="33" t="s">
        <v>23</v>
      </c>
      <c r="B16" s="34" t="s">
        <v>24</v>
      </c>
      <c r="C16" s="32">
        <v>1350</v>
      </c>
      <c r="D16" s="32">
        <f>C16/C5</f>
        <v>0.14522593928910288</v>
      </c>
      <c r="E16" s="32">
        <f>C16*12</f>
        <v>16200</v>
      </c>
      <c r="F16" s="32">
        <f>C16*12</f>
        <v>16200</v>
      </c>
    </row>
    <row r="17" spans="1:6" ht="12.75">
      <c r="A17" s="35" t="s">
        <v>25</v>
      </c>
      <c r="B17" s="24" t="s">
        <v>26</v>
      </c>
      <c r="C17" s="32">
        <f>E17/12</f>
        <v>490</v>
      </c>
      <c r="D17" s="32">
        <f>C17/C5</f>
        <v>0.05271163722345216</v>
      </c>
      <c r="E17" s="36">
        <f>(C8*98)*12</f>
        <v>5880</v>
      </c>
      <c r="F17" s="32">
        <f>C17*12</f>
        <v>5880</v>
      </c>
    </row>
    <row r="18" spans="1:6" ht="12.75">
      <c r="A18" s="35" t="s">
        <v>27</v>
      </c>
      <c r="B18" s="37" t="s">
        <v>28</v>
      </c>
      <c r="C18" s="32">
        <f>E18/12</f>
        <v>88.25833333333334</v>
      </c>
      <c r="D18" s="32">
        <f>C18/C5</f>
        <v>0.009494369895128942</v>
      </c>
      <c r="E18" s="32">
        <f>C6*0.7</f>
        <v>1059.1000000000001</v>
      </c>
      <c r="F18" s="32">
        <f>C18*12</f>
        <v>1059.1000000000001</v>
      </c>
    </row>
    <row r="19" spans="1:6" ht="12.75">
      <c r="A19" s="35" t="s">
        <v>29</v>
      </c>
      <c r="B19" s="37" t="s">
        <v>30</v>
      </c>
      <c r="C19" s="32">
        <f>E19/12</f>
        <v>151.29999999999998</v>
      </c>
      <c r="D19" s="32">
        <f>C19/C5</f>
        <v>0.0162760626773639</v>
      </c>
      <c r="E19" s="32">
        <f>C6*1.2</f>
        <v>1815.6</v>
      </c>
      <c r="F19" s="32">
        <f>C19*12</f>
        <v>1815.6</v>
      </c>
    </row>
    <row r="20" spans="1:6" s="38" customFormat="1" ht="12.75">
      <c r="A20" s="35" t="s">
        <v>31</v>
      </c>
      <c r="B20" s="37" t="s">
        <v>32</v>
      </c>
      <c r="C20" s="32">
        <f>C11*0.12/12</f>
        <v>12828.286800000002</v>
      </c>
      <c r="D20" s="32">
        <f>C20/C5</f>
        <v>1.3800000000000001</v>
      </c>
      <c r="E20" s="36">
        <f>C11*0.12</f>
        <v>153939.44160000002</v>
      </c>
      <c r="F20" s="32">
        <f>C20*12</f>
        <v>153939.44160000002</v>
      </c>
    </row>
    <row r="21" spans="1:6" ht="12.75">
      <c r="A21" s="35" t="s">
        <v>33</v>
      </c>
      <c r="B21" s="37" t="s">
        <v>34</v>
      </c>
      <c r="C21" s="32">
        <f>C11*0.009/12</f>
        <v>962.1215100000003</v>
      </c>
      <c r="D21" s="32">
        <f>C21/C5</f>
        <v>0.10350000000000002</v>
      </c>
      <c r="E21" s="36">
        <f>C11*0.009</f>
        <v>11545.458120000003</v>
      </c>
      <c r="F21" s="32">
        <f>C21*12</f>
        <v>11545.458120000003</v>
      </c>
    </row>
    <row r="22" spans="1:6" s="38" customFormat="1" ht="12.75">
      <c r="A22" s="35" t="s">
        <v>35</v>
      </c>
      <c r="B22" s="37" t="s">
        <v>36</v>
      </c>
      <c r="C22" s="32">
        <f>E22/12</f>
        <v>2672.5597500000003</v>
      </c>
      <c r="D22" s="32">
        <f>C22/C5</f>
        <v>0.28750000000000003</v>
      </c>
      <c r="E22" s="36">
        <f>C11*0.025</f>
        <v>32070.717000000004</v>
      </c>
      <c r="F22" s="32">
        <f>C22*12</f>
        <v>32070.717000000004</v>
      </c>
    </row>
    <row r="23" spans="1:6" s="43" customFormat="1" ht="12.75">
      <c r="A23" s="39" t="s">
        <v>37</v>
      </c>
      <c r="B23" s="40" t="s">
        <v>38</v>
      </c>
      <c r="C23" s="41">
        <f>E23/12</f>
        <v>1316.7804583333334</v>
      </c>
      <c r="D23" s="41">
        <f>E23/C5/12</f>
        <v>0.14165235473999538</v>
      </c>
      <c r="E23" s="42">
        <f>C7*0.01</f>
        <v>15801.365500000002</v>
      </c>
      <c r="F23" s="32">
        <f>C23*12</f>
        <v>15801.3655</v>
      </c>
    </row>
    <row r="24" spans="1:6" s="46" customFormat="1" ht="12.75">
      <c r="A24" s="44"/>
      <c r="B24" s="23" t="s">
        <v>39</v>
      </c>
      <c r="C24" s="45">
        <f>SUM(C14:C23)</f>
        <v>69220.32345166667</v>
      </c>
      <c r="D24" s="45">
        <f>SUM(D14:D23)</f>
        <v>7.446360363825043</v>
      </c>
      <c r="E24" s="45">
        <f>SUM(E14:E23)</f>
        <v>830643.88142</v>
      </c>
      <c r="F24" s="45">
        <f>SUM(F14:F23)</f>
        <v>830643.88142</v>
      </c>
    </row>
    <row r="25" spans="1:6" ht="12.75">
      <c r="A25" s="35"/>
      <c r="B25" s="47" t="s">
        <v>40</v>
      </c>
      <c r="C25" s="48">
        <f>(C9-D24)*C5</f>
        <v>37682.066548333336</v>
      </c>
      <c r="D25" s="48">
        <f>C25/C5</f>
        <v>4.053639636174957</v>
      </c>
      <c r="E25" s="48"/>
      <c r="F25" s="48">
        <f>C25*12</f>
        <v>452184.79858000006</v>
      </c>
    </row>
    <row r="26" spans="1:6" ht="17.25" customHeight="1">
      <c r="A26" s="49" t="s">
        <v>41</v>
      </c>
      <c r="B26" s="50" t="s">
        <v>42</v>
      </c>
      <c r="C26" s="32"/>
      <c r="D26" s="32"/>
      <c r="E26" s="36"/>
      <c r="F26" s="36"/>
    </row>
    <row r="27" spans="1:6" ht="12.75" customHeight="1" hidden="1">
      <c r="A27" s="49"/>
      <c r="B27" s="50"/>
      <c r="C27" s="32"/>
      <c r="D27" s="32"/>
      <c r="E27" s="36"/>
      <c r="F27" s="36"/>
    </row>
    <row r="28" spans="1:6" ht="12.75">
      <c r="A28" s="35" t="s">
        <v>43</v>
      </c>
      <c r="B28" s="37" t="s">
        <v>44</v>
      </c>
      <c r="C28" s="32">
        <f>E28/12</f>
        <v>1041.6666666666667</v>
      </c>
      <c r="D28" s="32">
        <f>C28/C5</f>
        <v>0.11205705192060408</v>
      </c>
      <c r="E28" s="36">
        <v>12500</v>
      </c>
      <c r="F28" s="36"/>
    </row>
    <row r="29" spans="1:6" ht="12.75">
      <c r="A29" s="35" t="s">
        <v>45</v>
      </c>
      <c r="B29" s="37" t="s">
        <v>46</v>
      </c>
      <c r="C29" s="32">
        <f>E29/12</f>
        <v>1666.6666666666667</v>
      </c>
      <c r="D29" s="32">
        <f>C29/C5</f>
        <v>0.17929128307296652</v>
      </c>
      <c r="E29" s="36">
        <v>20000</v>
      </c>
      <c r="F29" s="36"/>
    </row>
    <row r="30" spans="1:6" ht="12.75">
      <c r="A30" s="35" t="s">
        <v>47</v>
      </c>
      <c r="B30" s="37" t="s">
        <v>48</v>
      </c>
      <c r="C30" s="32">
        <f>E30/12</f>
        <v>1666.6666666666667</v>
      </c>
      <c r="D30" s="32">
        <f>C30/C5</f>
        <v>0.17929128307296652</v>
      </c>
      <c r="E30" s="36">
        <v>20000</v>
      </c>
      <c r="F30" s="36"/>
    </row>
    <row r="31" spans="1:6" ht="12.75">
      <c r="A31" s="35" t="s">
        <v>49</v>
      </c>
      <c r="B31" s="37" t="s">
        <v>50</v>
      </c>
      <c r="C31" s="32">
        <f>E31/12</f>
        <v>416.6666666666667</v>
      </c>
      <c r="D31" s="32">
        <f>C31/C5</f>
        <v>0.04482282076824163</v>
      </c>
      <c r="E31" s="36">
        <v>5000</v>
      </c>
      <c r="F31" s="36"/>
    </row>
    <row r="32" spans="1:6" ht="12.75">
      <c r="A32" s="35" t="s">
        <v>51</v>
      </c>
      <c r="B32" s="37" t="s">
        <v>52</v>
      </c>
      <c r="C32" s="32">
        <f>E32/12</f>
        <v>5833.333333333333</v>
      </c>
      <c r="D32" s="32">
        <f>C32/C5</f>
        <v>0.6275194907553828</v>
      </c>
      <c r="E32" s="36">
        <v>70000</v>
      </c>
      <c r="F32" s="36"/>
    </row>
    <row r="33" spans="1:6" ht="12.75">
      <c r="A33" s="33" t="s">
        <v>53</v>
      </c>
      <c r="B33" s="34" t="s">
        <v>54</v>
      </c>
      <c r="C33" s="32">
        <f>E33/12</f>
        <v>10000</v>
      </c>
      <c r="D33" s="32">
        <f>C33/C5</f>
        <v>1.0757476984377992</v>
      </c>
      <c r="E33" s="32">
        <v>120000</v>
      </c>
      <c r="F33" s="45"/>
    </row>
    <row r="34" spans="1:6" ht="12.75">
      <c r="A34" s="35" t="s">
        <v>55</v>
      </c>
      <c r="B34" s="37" t="s">
        <v>56</v>
      </c>
      <c r="C34" s="32">
        <f>E34/12</f>
        <v>12250</v>
      </c>
      <c r="D34" s="32">
        <f>C34/C5</f>
        <v>1.317790930586304</v>
      </c>
      <c r="E34" s="36">
        <v>147000</v>
      </c>
      <c r="F34" s="36"/>
    </row>
    <row r="35" spans="1:6" ht="12.75">
      <c r="A35" s="34" t="s">
        <v>57</v>
      </c>
      <c r="B35" s="34" t="s">
        <v>58</v>
      </c>
      <c r="C35" s="32">
        <f>E35/12</f>
        <v>666.6666666666666</v>
      </c>
      <c r="D35" s="32">
        <f>C35/C5</f>
        <v>0.07171651322918661</v>
      </c>
      <c r="E35" s="51">
        <v>8000</v>
      </c>
      <c r="F35" s="32"/>
    </row>
    <row r="36" spans="1:6" ht="12.75">
      <c r="A36" s="34" t="s">
        <v>59</v>
      </c>
      <c r="B36" s="34" t="s">
        <v>60</v>
      </c>
      <c r="C36" s="32">
        <f>E36/12</f>
        <v>4166.666666666667</v>
      </c>
      <c r="D36" s="32">
        <f>C36/C5</f>
        <v>0.44822820768241634</v>
      </c>
      <c r="E36" s="51">
        <v>50000</v>
      </c>
      <c r="F36" s="32"/>
    </row>
    <row r="37" spans="1:6" ht="12.75">
      <c r="A37" s="52"/>
      <c r="B37" s="53" t="s">
        <v>61</v>
      </c>
      <c r="C37" s="54">
        <f>SUM(C28:C36)</f>
        <v>37708.33333333333</v>
      </c>
      <c r="D37" s="54">
        <f>SUM(D28:D36)</f>
        <v>4.0564652795258676</v>
      </c>
      <c r="E37" s="54">
        <f>SUM(E28:E36)</f>
        <v>452500</v>
      </c>
      <c r="F37" s="55"/>
    </row>
    <row r="38" spans="1:6" ht="12.75">
      <c r="A38" s="33"/>
      <c r="B38" s="52" t="s">
        <v>62</v>
      </c>
      <c r="C38" s="45"/>
      <c r="D38" s="45">
        <f>SUM(D37+D24)</f>
        <v>11.50282564335091</v>
      </c>
      <c r="E38" s="45"/>
      <c r="F38" s="45"/>
    </row>
    <row r="39" spans="1:6" ht="12.75">
      <c r="A39" s="56"/>
      <c r="B39" s="52" t="s">
        <v>63</v>
      </c>
      <c r="C39" s="57"/>
      <c r="D39" s="58"/>
      <c r="E39" s="58"/>
      <c r="F39" s="58"/>
    </row>
    <row r="40" spans="1:6" ht="12.75">
      <c r="A40" s="56"/>
      <c r="B40" s="33" t="s">
        <v>64</v>
      </c>
      <c r="C40" s="59">
        <f>250*12</f>
        <v>3000</v>
      </c>
      <c r="D40" s="58"/>
      <c r="E40" s="58"/>
      <c r="F40" s="58"/>
    </row>
    <row r="41" spans="1:6" ht="12.75">
      <c r="A41" s="56"/>
      <c r="B41" s="34" t="s">
        <v>65</v>
      </c>
      <c r="C41" s="59">
        <f>250*12</f>
        <v>3000</v>
      </c>
      <c r="D41" s="58"/>
      <c r="E41" s="58"/>
      <c r="F41" s="58"/>
    </row>
    <row r="42" spans="1:6" ht="12.75">
      <c r="A42" s="56"/>
      <c r="B42" s="52" t="s">
        <v>66</v>
      </c>
      <c r="C42" s="59"/>
      <c r="D42" s="58"/>
      <c r="E42" s="58"/>
      <c r="F42" s="58"/>
    </row>
    <row r="43" spans="1:6" ht="12.75">
      <c r="A43" s="56"/>
      <c r="B43" s="34" t="s">
        <v>67</v>
      </c>
      <c r="C43" s="60">
        <f>400*12</f>
        <v>4800</v>
      </c>
      <c r="D43" s="58"/>
      <c r="E43" s="58"/>
      <c r="F43" s="58"/>
    </row>
    <row r="44" spans="1:6" ht="12.75">
      <c r="A44" s="56"/>
      <c r="B44" s="34" t="s">
        <v>68</v>
      </c>
      <c r="C44" s="59">
        <f>708*12</f>
        <v>8496</v>
      </c>
      <c r="D44" s="58"/>
      <c r="E44" s="58"/>
      <c r="F44" s="58"/>
    </row>
    <row r="45" spans="1:6" ht="12.75">
      <c r="A45" s="56"/>
      <c r="B45" s="34" t="s">
        <v>69</v>
      </c>
      <c r="C45" s="59">
        <f>350*12</f>
        <v>4200</v>
      </c>
      <c r="D45" s="58"/>
      <c r="E45" s="58"/>
      <c r="F45" s="58"/>
    </row>
    <row r="46" spans="1:5" s="2" customFormat="1" ht="12.75">
      <c r="A46" s="56"/>
      <c r="B46" s="61" t="s">
        <v>70</v>
      </c>
      <c r="C46" s="62">
        <f>SUM(C39:C45)</f>
        <v>23496</v>
      </c>
      <c r="D46" s="58"/>
      <c r="E46" s="63"/>
    </row>
    <row r="47" spans="1:5" s="2" customFormat="1" ht="12.75" hidden="1">
      <c r="A47" s="56"/>
      <c r="B47" s="64"/>
      <c r="C47" s="64"/>
      <c r="D47" s="64"/>
      <c r="E47" s="64"/>
    </row>
    <row r="48" spans="1:5" s="2" customFormat="1" ht="48" customHeight="1">
      <c r="A48" s="56"/>
      <c r="B48" s="65" t="s">
        <v>71</v>
      </c>
      <c r="C48" s="65"/>
      <c r="D48" s="65"/>
      <c r="E48" s="65"/>
    </row>
    <row r="49" spans="1:6" ht="60.75" customHeight="1">
      <c r="A49" s="66" t="s">
        <v>72</v>
      </c>
      <c r="B49" s="66"/>
      <c r="C49" s="67"/>
      <c r="D49" s="66"/>
      <c r="E49" s="58"/>
      <c r="F49" s="58"/>
    </row>
    <row r="50" spans="1:6" ht="60.75" customHeight="1">
      <c r="A50" s="68"/>
      <c r="B50" s="68"/>
      <c r="C50" s="67"/>
      <c r="D50" s="69"/>
      <c r="E50" s="69"/>
      <c r="F50" s="69"/>
    </row>
    <row r="51" spans="1:6" ht="60.75" customHeight="1">
      <c r="A51" s="70"/>
      <c r="B51" s="70"/>
      <c r="C51" s="67"/>
      <c r="D51" s="67"/>
      <c r="E51" s="67"/>
      <c r="F51" s="67"/>
    </row>
    <row r="52" spans="1:6" ht="12.75">
      <c r="A52" s="70"/>
      <c r="B52" s="70"/>
      <c r="C52" s="67"/>
      <c r="D52" s="67"/>
      <c r="E52" s="67"/>
      <c r="F52" s="67"/>
    </row>
    <row r="53" spans="1:6" ht="12.75">
      <c r="A53" s="70"/>
      <c r="B53" s="70"/>
      <c r="C53" s="67"/>
      <c r="D53" s="67"/>
      <c r="E53" s="67"/>
      <c r="F53" s="67"/>
    </row>
    <row r="54" spans="1:6" ht="12.75">
      <c r="A54" s="70"/>
      <c r="B54" s="70"/>
      <c r="C54" s="67"/>
      <c r="D54" s="67"/>
      <c r="E54" s="67"/>
      <c r="F54" s="67"/>
    </row>
    <row r="55" spans="1:6" ht="12.75">
      <c r="A55" s="70"/>
      <c r="B55" s="70"/>
      <c r="C55" s="67"/>
      <c r="D55" s="67"/>
      <c r="E55" s="67"/>
      <c r="F55" s="67"/>
    </row>
    <row r="56" spans="1:6" s="71" customFormat="1" ht="12.75">
      <c r="A56" s="70"/>
      <c r="B56" s="70"/>
      <c r="C56" s="67"/>
      <c r="D56" s="67"/>
      <c r="E56" s="67"/>
      <c r="F56" s="67"/>
    </row>
    <row r="57" spans="1:6" s="71" customFormat="1" ht="12.75">
      <c r="A57" s="70"/>
      <c r="B57" s="70"/>
      <c r="C57" s="67"/>
      <c r="D57" s="67"/>
      <c r="E57" s="67"/>
      <c r="F57" s="67"/>
    </row>
    <row r="58" spans="1:6" s="71" customFormat="1" ht="12.75">
      <c r="A58" s="70"/>
      <c r="B58" s="70"/>
      <c r="C58" s="67"/>
      <c r="D58" s="67"/>
      <c r="E58" s="67"/>
      <c r="F58" s="67"/>
    </row>
    <row r="59" spans="1:6" s="71" customFormat="1" ht="12.75">
      <c r="A59" s="70"/>
      <c r="B59" s="70"/>
      <c r="C59" s="67"/>
      <c r="D59" s="67"/>
      <c r="E59" s="67"/>
      <c r="F59" s="67"/>
    </row>
    <row r="60" spans="1:6" s="71" customFormat="1" ht="12.75">
      <c r="A60" s="70"/>
      <c r="B60" s="70"/>
      <c r="C60" s="67"/>
      <c r="D60" s="67"/>
      <c r="E60" s="67"/>
      <c r="F60" s="67"/>
    </row>
    <row r="61" spans="1:6" s="71" customFormat="1" ht="12.75">
      <c r="A61" s="70"/>
      <c r="B61" s="70"/>
      <c r="C61" s="67"/>
      <c r="D61" s="67"/>
      <c r="E61" s="67"/>
      <c r="F61" s="67"/>
    </row>
    <row r="62" spans="1:6" s="71" customFormat="1" ht="12.75">
      <c r="A62" s="1"/>
      <c r="B62" s="1"/>
      <c r="C62" s="67"/>
      <c r="D62" s="67"/>
      <c r="E62" s="67"/>
      <c r="F62" s="67"/>
    </row>
    <row r="63" spans="1:6" s="71" customFormat="1" ht="12.75">
      <c r="A63" s="1"/>
      <c r="B63" s="1"/>
      <c r="C63" s="67"/>
      <c r="D63" s="67"/>
      <c r="E63" s="67"/>
      <c r="F63" s="67"/>
    </row>
    <row r="64" spans="1:6" s="71" customFormat="1" ht="12.75">
      <c r="A64" s="1"/>
      <c r="B64" s="1"/>
      <c r="C64" s="67"/>
      <c r="D64" s="67"/>
      <c r="E64" s="67"/>
      <c r="F64" s="67"/>
    </row>
    <row r="65" spans="1:6" s="71" customFormat="1" ht="12.75">
      <c r="A65" s="1"/>
      <c r="B65" s="1"/>
      <c r="C65" s="67"/>
      <c r="D65" s="67"/>
      <c r="E65" s="67"/>
      <c r="F65" s="67"/>
    </row>
    <row r="66" spans="1:6" s="71" customFormat="1" ht="12.75">
      <c r="A66" s="1"/>
      <c r="B66" s="1"/>
      <c r="C66" s="67"/>
      <c r="D66" s="67"/>
      <c r="E66" s="67"/>
      <c r="F66" s="67"/>
    </row>
    <row r="67" spans="1:6" s="71" customFormat="1" ht="12.75">
      <c r="A67" s="1"/>
      <c r="B67" s="1"/>
      <c r="C67" s="67"/>
      <c r="D67" s="67"/>
      <c r="E67" s="67"/>
      <c r="F67" s="67"/>
    </row>
    <row r="68" spans="1:6" s="71" customFormat="1" ht="12.75">
      <c r="A68" s="1"/>
      <c r="B68" s="1"/>
      <c r="C68" s="67"/>
      <c r="D68" s="67"/>
      <c r="E68" s="67"/>
      <c r="F68" s="67"/>
    </row>
    <row r="69" spans="1:6" s="71" customFormat="1" ht="12.75">
      <c r="A69" s="1"/>
      <c r="B69" s="1"/>
      <c r="C69" s="67"/>
      <c r="D69" s="67"/>
      <c r="E69" s="67"/>
      <c r="F69" s="67"/>
    </row>
    <row r="70" spans="1:6" s="71" customFormat="1" ht="12.75">
      <c r="A70" s="1"/>
      <c r="B70" s="1"/>
      <c r="C70" s="67"/>
      <c r="D70" s="67"/>
      <c r="E70" s="67"/>
      <c r="F70" s="67"/>
    </row>
    <row r="71" spans="1:6" s="71" customFormat="1" ht="12.75">
      <c r="A71" s="1"/>
      <c r="B71" s="1"/>
      <c r="C71" s="67"/>
      <c r="D71" s="67"/>
      <c r="E71" s="67"/>
      <c r="F71" s="67"/>
    </row>
    <row r="72" spans="1:6" s="71" customFormat="1" ht="12.75">
      <c r="A72" s="1"/>
      <c r="B72" s="1"/>
      <c r="C72" s="67"/>
      <c r="D72" s="67"/>
      <c r="E72" s="67"/>
      <c r="F72" s="67"/>
    </row>
    <row r="73" spans="1:6" s="71" customFormat="1" ht="12.75">
      <c r="A73" s="1"/>
      <c r="B73" s="1"/>
      <c r="C73" s="67"/>
      <c r="D73" s="67"/>
      <c r="E73" s="67"/>
      <c r="F73" s="67"/>
    </row>
    <row r="74" spans="1:6" s="71" customFormat="1" ht="12.75">
      <c r="A74" s="1"/>
      <c r="B74" s="1"/>
      <c r="C74" s="67"/>
      <c r="D74" s="67"/>
      <c r="E74" s="67"/>
      <c r="F74" s="67"/>
    </row>
    <row r="75" spans="1:6" s="71" customFormat="1" ht="12.75">
      <c r="A75" s="1"/>
      <c r="B75" s="1"/>
      <c r="C75" s="67"/>
      <c r="D75" s="67"/>
      <c r="E75" s="67"/>
      <c r="F75" s="67"/>
    </row>
    <row r="76" spans="1:6" s="71" customFormat="1" ht="12.75">
      <c r="A76" s="1"/>
      <c r="B76" s="1"/>
      <c r="C76" s="67"/>
      <c r="D76" s="67"/>
      <c r="E76" s="67"/>
      <c r="F76" s="67"/>
    </row>
    <row r="77" spans="1:6" s="71" customFormat="1" ht="12.75">
      <c r="A77" s="1"/>
      <c r="B77" s="1"/>
      <c r="C77" s="67"/>
      <c r="D77" s="67"/>
      <c r="E77" s="67"/>
      <c r="F77" s="67"/>
    </row>
    <row r="78" spans="1:6" s="71" customFormat="1" ht="12.75">
      <c r="A78" s="1"/>
      <c r="B78" s="1"/>
      <c r="C78" s="67"/>
      <c r="D78" s="67"/>
      <c r="E78" s="67"/>
      <c r="F78" s="67"/>
    </row>
    <row r="79" spans="1:6" s="71" customFormat="1" ht="12.75">
      <c r="A79" s="1"/>
      <c r="B79" s="1"/>
      <c r="C79" s="67"/>
      <c r="D79" s="67"/>
      <c r="E79" s="67"/>
      <c r="F79" s="67"/>
    </row>
    <row r="80" spans="1:6" s="71" customFormat="1" ht="12.75">
      <c r="A80" s="1"/>
      <c r="B80" s="1"/>
      <c r="C80" s="67"/>
      <c r="D80" s="67"/>
      <c r="E80" s="67"/>
      <c r="F80" s="67"/>
    </row>
    <row r="81" spans="1:6" s="71" customFormat="1" ht="12.75">
      <c r="A81" s="1"/>
      <c r="B81" s="1"/>
      <c r="C81" s="67"/>
      <c r="D81" s="67"/>
      <c r="E81" s="67"/>
      <c r="F81" s="67"/>
    </row>
    <row r="82" spans="1:6" s="71" customFormat="1" ht="12.75">
      <c r="A82" s="1"/>
      <c r="B82" s="1"/>
      <c r="C82" s="67"/>
      <c r="D82" s="67"/>
      <c r="E82" s="67"/>
      <c r="F82" s="67"/>
    </row>
    <row r="83" spans="1:6" s="71" customFormat="1" ht="12.75">
      <c r="A83" s="1"/>
      <c r="B83" s="1"/>
      <c r="C83" s="67"/>
      <c r="D83" s="67"/>
      <c r="E83" s="67"/>
      <c r="F83" s="67"/>
    </row>
    <row r="84" spans="1:6" s="71" customFormat="1" ht="12.75">
      <c r="A84" s="1"/>
      <c r="B84" s="1"/>
      <c r="C84" s="67"/>
      <c r="D84" s="67"/>
      <c r="E84" s="67"/>
      <c r="F84" s="67"/>
    </row>
    <row r="85" spans="1:6" s="71" customFormat="1" ht="12.75">
      <c r="A85" s="1"/>
      <c r="B85" s="1"/>
      <c r="C85" s="67"/>
      <c r="D85" s="67"/>
      <c r="E85" s="67"/>
      <c r="F85" s="67"/>
    </row>
    <row r="86" spans="1:6" s="71" customFormat="1" ht="12.75">
      <c r="A86" s="1"/>
      <c r="B86" s="1"/>
      <c r="C86" s="67"/>
      <c r="D86" s="67"/>
      <c r="E86" s="67"/>
      <c r="F86" s="67"/>
    </row>
    <row r="87" spans="1:6" s="71" customFormat="1" ht="12.75">
      <c r="A87" s="1"/>
      <c r="B87" s="1"/>
      <c r="C87" s="67"/>
      <c r="D87" s="67"/>
      <c r="E87" s="67"/>
      <c r="F87" s="67"/>
    </row>
    <row r="88" spans="1:6" s="71" customFormat="1" ht="12.75">
      <c r="A88" s="1"/>
      <c r="B88" s="1"/>
      <c r="C88" s="67"/>
      <c r="D88" s="67"/>
      <c r="E88" s="67"/>
      <c r="F88" s="67"/>
    </row>
    <row r="89" spans="1:6" s="71" customFormat="1" ht="12.75">
      <c r="A89" s="1"/>
      <c r="B89" s="1"/>
      <c r="C89" s="67"/>
      <c r="D89" s="67"/>
      <c r="E89" s="67"/>
      <c r="F89" s="67"/>
    </row>
    <row r="90" spans="1:6" s="71" customFormat="1" ht="12.75">
      <c r="A90" s="1"/>
      <c r="B90" s="1"/>
      <c r="C90" s="67"/>
      <c r="D90" s="67"/>
      <c r="E90" s="67"/>
      <c r="F90" s="67"/>
    </row>
    <row r="91" spans="1:6" s="71" customFormat="1" ht="12.75">
      <c r="A91" s="1"/>
      <c r="B91" s="1"/>
      <c r="C91" s="67"/>
      <c r="D91" s="67"/>
      <c r="E91" s="67"/>
      <c r="F91" s="67"/>
    </row>
    <row r="92" spans="1:6" s="71" customFormat="1" ht="12.75">
      <c r="A92" s="1"/>
      <c r="B92" s="1"/>
      <c r="C92" s="67"/>
      <c r="D92" s="67"/>
      <c r="E92" s="67"/>
      <c r="F92" s="67"/>
    </row>
    <row r="93" spans="1:6" s="71" customFormat="1" ht="12.75">
      <c r="A93" s="1"/>
      <c r="B93" s="1"/>
      <c r="C93" s="1"/>
      <c r="D93" s="67"/>
      <c r="E93" s="67"/>
      <c r="F93" s="67"/>
    </row>
    <row r="94" spans="1:6" s="71" customFormat="1" ht="12.75">
      <c r="A94" s="1"/>
      <c r="B94" s="1"/>
      <c r="C94" s="1"/>
      <c r="D94" s="67"/>
      <c r="E94" s="67"/>
      <c r="F94" s="67"/>
    </row>
    <row r="95" spans="1:6" s="71" customFormat="1" ht="12.75">
      <c r="A95" s="1"/>
      <c r="B95" s="1"/>
      <c r="C95" s="1"/>
      <c r="D95" s="67"/>
      <c r="E95" s="67"/>
      <c r="F95" s="67"/>
    </row>
    <row r="96" spans="1:6" s="71" customFormat="1" ht="12.75">
      <c r="A96" s="1"/>
      <c r="B96" s="1"/>
      <c r="C96" s="1"/>
      <c r="D96" s="67"/>
      <c r="E96" s="67"/>
      <c r="F96" s="67"/>
    </row>
    <row r="97" spans="1:6" s="71" customFormat="1" ht="12.75">
      <c r="A97" s="1"/>
      <c r="B97" s="1"/>
      <c r="C97" s="1"/>
      <c r="D97" s="67"/>
      <c r="E97" s="67"/>
      <c r="F97" s="67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F26:F27"/>
    <mergeCell ref="B47:E47"/>
    <mergeCell ref="B48:E48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4.28125" style="72" customWidth="1"/>
    <col min="2" max="2" width="47.140625" style="72" customWidth="1"/>
    <col min="3" max="3" width="11.7109375" style="72" customWidth="1"/>
    <col min="4" max="4" width="8.7109375" style="72" customWidth="1"/>
    <col min="5" max="5" width="11.421875" style="72" customWidth="1"/>
    <col min="6" max="6" width="16.140625" style="72" customWidth="1"/>
    <col min="7" max="7" width="11.140625" style="72" customWidth="1"/>
    <col min="8" max="8" width="13.00390625" style="72" customWidth="1"/>
    <col min="9" max="16384" width="8.8515625" style="72" customWidth="1"/>
  </cols>
  <sheetData>
    <row r="1" spans="2:3" ht="12.75">
      <c r="B1" s="73" t="s">
        <v>0</v>
      </c>
      <c r="C1" s="73"/>
    </row>
    <row r="2" spans="1:6" ht="28.5" customHeight="1">
      <c r="A2" s="74" t="s">
        <v>73</v>
      </c>
      <c r="B2" s="74"/>
      <c r="C2" s="74"/>
      <c r="D2" s="74"/>
      <c r="E2" s="74"/>
      <c r="F2" s="74"/>
    </row>
    <row r="3" spans="2:6" ht="12.75">
      <c r="B3" s="75" t="s">
        <v>2</v>
      </c>
      <c r="C3" s="76" t="s">
        <v>3</v>
      </c>
      <c r="D3" s="76"/>
      <c r="E3" s="76"/>
      <c r="F3" s="77"/>
    </row>
    <row r="4" spans="2:8" ht="12.75">
      <c r="B4" s="75" t="s">
        <v>4</v>
      </c>
      <c r="C4" s="78">
        <v>5</v>
      </c>
      <c r="D4" s="78"/>
      <c r="E4" s="78"/>
      <c r="F4" s="79"/>
      <c r="H4" s="80"/>
    </row>
    <row r="5" spans="2:8" ht="12.75">
      <c r="B5" s="81" t="s">
        <v>5</v>
      </c>
      <c r="C5" s="78">
        <v>10063.36</v>
      </c>
      <c r="D5" s="78"/>
      <c r="E5" s="78"/>
      <c r="F5" s="79"/>
      <c r="H5" s="80"/>
    </row>
    <row r="6" spans="2:6" ht="12.75">
      <c r="B6" s="81" t="s">
        <v>6</v>
      </c>
      <c r="C6" s="82">
        <v>1513</v>
      </c>
      <c r="D6" s="83"/>
      <c r="E6" s="84"/>
      <c r="F6" s="79"/>
    </row>
    <row r="7" spans="2:6" ht="12.75">
      <c r="B7" s="85" t="s">
        <v>7</v>
      </c>
      <c r="C7" s="86">
        <v>1901537.59</v>
      </c>
      <c r="D7" s="87"/>
      <c r="E7" s="88"/>
      <c r="F7" s="89"/>
    </row>
    <row r="8" spans="2:6" ht="12.75">
      <c r="B8" s="85" t="s">
        <v>8</v>
      </c>
      <c r="C8" s="90">
        <v>5</v>
      </c>
      <c r="D8" s="91"/>
      <c r="E8" s="91"/>
      <c r="F8" s="89"/>
    </row>
    <row r="9" spans="2:5" ht="12.75">
      <c r="B9" s="92" t="s">
        <v>9</v>
      </c>
      <c r="C9" s="93">
        <v>11.5</v>
      </c>
      <c r="D9" s="94"/>
      <c r="E9" s="95"/>
    </row>
    <row r="10" spans="2:5" ht="12.75">
      <c r="B10" s="92" t="s">
        <v>10</v>
      </c>
      <c r="C10" s="93">
        <v>20676.48</v>
      </c>
      <c r="D10" s="94"/>
      <c r="E10" s="95"/>
    </row>
    <row r="11" spans="2:5" ht="12.75">
      <c r="B11" s="92" t="s">
        <v>11</v>
      </c>
      <c r="C11" s="96">
        <f>C5*C9*12</f>
        <v>1388743.6800000002</v>
      </c>
      <c r="D11" s="94">
        <f>C11/12</f>
        <v>115728.64000000001</v>
      </c>
      <c r="E11" s="95"/>
    </row>
    <row r="12" spans="1:6" ht="12.75" customHeight="1">
      <c r="A12" s="97" t="s">
        <v>12</v>
      </c>
      <c r="B12" s="98" t="s">
        <v>13</v>
      </c>
      <c r="C12" s="99" t="s">
        <v>14</v>
      </c>
      <c r="D12" s="99" t="s">
        <v>15</v>
      </c>
      <c r="E12" s="99"/>
      <c r="F12" s="99" t="s">
        <v>16</v>
      </c>
    </row>
    <row r="13" spans="1:6" ht="12.75">
      <c r="A13" s="97"/>
      <c r="B13" s="98"/>
      <c r="C13" s="99"/>
      <c r="D13" s="100" t="s">
        <v>17</v>
      </c>
      <c r="E13" s="100" t="s">
        <v>18</v>
      </c>
      <c r="F13" s="99"/>
    </row>
    <row r="14" spans="1:6" ht="12.75">
      <c r="A14" s="101" t="s">
        <v>19</v>
      </c>
      <c r="B14" s="102" t="s">
        <v>20</v>
      </c>
      <c r="C14" s="103">
        <f>D14*C5</f>
        <v>46693.9904</v>
      </c>
      <c r="D14" s="103">
        <v>4.64</v>
      </c>
      <c r="E14" s="103">
        <f>C14*12</f>
        <v>560327.8848</v>
      </c>
      <c r="F14" s="103">
        <f>C14*12</f>
        <v>560327.8848</v>
      </c>
    </row>
    <row r="15" spans="1:6" ht="12.75">
      <c r="A15" s="104" t="s">
        <v>21</v>
      </c>
      <c r="B15" s="105" t="s">
        <v>22</v>
      </c>
      <c r="C15" s="103">
        <f>D15*C5</f>
        <v>6742.4512</v>
      </c>
      <c r="D15" s="103">
        <v>0.67</v>
      </c>
      <c r="E15" s="103">
        <f>C15*12</f>
        <v>80909.41440000001</v>
      </c>
      <c r="F15" s="103">
        <f>C15*12</f>
        <v>80909.41440000001</v>
      </c>
    </row>
    <row r="16" spans="1:6" ht="12.75">
      <c r="A16" s="104" t="s">
        <v>23</v>
      </c>
      <c r="B16" s="105" t="s">
        <v>24</v>
      </c>
      <c r="C16" s="103">
        <v>1350</v>
      </c>
      <c r="D16" s="103">
        <f>C16/C5</f>
        <v>0.13415002543881963</v>
      </c>
      <c r="E16" s="103">
        <f>C16*12</f>
        <v>16200</v>
      </c>
      <c r="F16" s="103">
        <f>C16*12</f>
        <v>16200</v>
      </c>
    </row>
    <row r="17" spans="1:6" ht="12.75">
      <c r="A17" s="106" t="s">
        <v>25</v>
      </c>
      <c r="B17" s="95" t="s">
        <v>26</v>
      </c>
      <c r="C17" s="103">
        <f>E17/12</f>
        <v>490</v>
      </c>
      <c r="D17" s="103">
        <f>C17/C5</f>
        <v>0.04869149071483083</v>
      </c>
      <c r="E17" s="107">
        <f>(C8*98)*12</f>
        <v>5880</v>
      </c>
      <c r="F17" s="103">
        <f>C17*12</f>
        <v>5880</v>
      </c>
    </row>
    <row r="18" spans="1:6" ht="12.75">
      <c r="A18" s="106" t="s">
        <v>27</v>
      </c>
      <c r="B18" s="108" t="s">
        <v>28</v>
      </c>
      <c r="C18" s="109">
        <f>E18/12</f>
        <v>126.08333333333333</v>
      </c>
      <c r="D18" s="109">
        <f>C18/C5</f>
        <v>0.012528949906724327</v>
      </c>
      <c r="E18" s="109">
        <f>C6*1</f>
        <v>1513</v>
      </c>
      <c r="F18" s="109">
        <f>C18*12</f>
        <v>1513</v>
      </c>
    </row>
    <row r="19" spans="1:6" ht="12.75">
      <c r="A19" s="106" t="s">
        <v>29</v>
      </c>
      <c r="B19" s="108" t="s">
        <v>30</v>
      </c>
      <c r="C19" s="109">
        <f>E19/12</f>
        <v>264.77500000000003</v>
      </c>
      <c r="D19" s="109">
        <f>C19/C5</f>
        <v>0.02631079480412109</v>
      </c>
      <c r="E19" s="109">
        <f>C6*2.1</f>
        <v>3177.3</v>
      </c>
      <c r="F19" s="109">
        <f>C19*12</f>
        <v>3177.3</v>
      </c>
    </row>
    <row r="20" spans="1:6" s="111" customFormat="1" ht="12.75">
      <c r="A20" s="106" t="s">
        <v>31</v>
      </c>
      <c r="B20" s="110" t="s">
        <v>32</v>
      </c>
      <c r="C20" s="103">
        <f>C11*0.12/12</f>
        <v>13887.436800000001</v>
      </c>
      <c r="D20" s="103">
        <f>C20/C5</f>
        <v>1.3800000000000001</v>
      </c>
      <c r="E20" s="107">
        <f>C11*0.12</f>
        <v>166649.2416</v>
      </c>
      <c r="F20" s="103">
        <f>C20*12</f>
        <v>166649.2416</v>
      </c>
    </row>
    <row r="21" spans="1:6" ht="12.75">
      <c r="A21" s="106" t="s">
        <v>33</v>
      </c>
      <c r="B21" s="110" t="s">
        <v>34</v>
      </c>
      <c r="C21" s="103">
        <f>C11*0.009/12</f>
        <v>1041.5577600000004</v>
      </c>
      <c r="D21" s="103">
        <f>C21/C5</f>
        <v>0.10350000000000004</v>
      </c>
      <c r="E21" s="107">
        <f>C11*0.009</f>
        <v>12498.693120000004</v>
      </c>
      <c r="F21" s="103">
        <f>C21*12</f>
        <v>12498.693120000004</v>
      </c>
    </row>
    <row r="22" spans="1:6" s="111" customFormat="1" ht="12.75">
      <c r="A22" s="106" t="s">
        <v>35</v>
      </c>
      <c r="B22" s="110" t="s">
        <v>36</v>
      </c>
      <c r="C22" s="103">
        <f>E22/12</f>
        <v>2893.2160000000003</v>
      </c>
      <c r="D22" s="103">
        <f>C22/C5</f>
        <v>0.28750000000000003</v>
      </c>
      <c r="E22" s="107">
        <f>C11*0.025</f>
        <v>34718.592000000004</v>
      </c>
      <c r="F22" s="103">
        <f>C22*12</f>
        <v>34718.592000000004</v>
      </c>
    </row>
    <row r="23" spans="1:6" s="116" customFormat="1" ht="12.75">
      <c r="A23" s="112" t="s">
        <v>37</v>
      </c>
      <c r="B23" s="113" t="s">
        <v>38</v>
      </c>
      <c r="C23" s="114">
        <f>E23/12</f>
        <v>1584.6146583333336</v>
      </c>
      <c r="D23" s="114">
        <f>E23/C5/12</f>
        <v>0.15746377535269865</v>
      </c>
      <c r="E23" s="115">
        <f>C7*0.01</f>
        <v>19015.375900000003</v>
      </c>
      <c r="F23" s="103">
        <f>C23*12</f>
        <v>19015.375900000003</v>
      </c>
    </row>
    <row r="24" spans="1:6" s="119" customFormat="1" ht="12.75">
      <c r="A24" s="117"/>
      <c r="B24" s="94" t="s">
        <v>39</v>
      </c>
      <c r="C24" s="118">
        <f>SUM(C14:C23)</f>
        <v>75074.12515166667</v>
      </c>
      <c r="D24" s="118">
        <f>SUM(D14:D23)</f>
        <v>7.460145036217195</v>
      </c>
      <c r="E24" s="118">
        <f>SUM(E14:E23)</f>
        <v>900889.50182</v>
      </c>
      <c r="F24" s="118">
        <f>SUM(F14:F23)</f>
        <v>900889.50182</v>
      </c>
    </row>
    <row r="25" spans="1:6" ht="12.75" customHeight="1">
      <c r="A25" s="120" t="s">
        <v>41</v>
      </c>
      <c r="B25" s="121" t="s">
        <v>42</v>
      </c>
      <c r="C25" s="103"/>
      <c r="D25" s="103"/>
      <c r="E25" s="107"/>
      <c r="F25" s="107"/>
    </row>
    <row r="26" spans="1:6" ht="12.75">
      <c r="A26" s="120"/>
      <c r="B26" s="121"/>
      <c r="C26" s="103"/>
      <c r="D26" s="103"/>
      <c r="E26" s="107"/>
      <c r="F26" s="107"/>
    </row>
    <row r="27" spans="1:6" ht="12.75">
      <c r="A27" s="106" t="s">
        <v>74</v>
      </c>
      <c r="B27" s="110" t="s">
        <v>44</v>
      </c>
      <c r="C27" s="103">
        <f>E27/12</f>
        <v>1041.6666666666667</v>
      </c>
      <c r="D27" s="103">
        <f>C27/C5</f>
        <v>0.10351082209785466</v>
      </c>
      <c r="E27" s="107">
        <v>12500</v>
      </c>
      <c r="F27" s="107"/>
    </row>
    <row r="28" spans="1:6" ht="12.75">
      <c r="A28" s="106" t="s">
        <v>75</v>
      </c>
      <c r="B28" s="110" t="s">
        <v>46</v>
      </c>
      <c r="C28" s="103">
        <f>E28/12</f>
        <v>2916.6666666666665</v>
      </c>
      <c r="D28" s="103">
        <f>C28/C5</f>
        <v>0.289830301873993</v>
      </c>
      <c r="E28" s="107">
        <v>35000</v>
      </c>
      <c r="F28" s="107"/>
    </row>
    <row r="29" spans="1:6" ht="12.75">
      <c r="A29" s="106" t="s">
        <v>43</v>
      </c>
      <c r="B29" s="110" t="s">
        <v>76</v>
      </c>
      <c r="C29" s="103">
        <f>E29/12</f>
        <v>3333.3333333333335</v>
      </c>
      <c r="D29" s="103">
        <f>C29/C5</f>
        <v>0.3312346307131349</v>
      </c>
      <c r="E29" s="107">
        <v>40000</v>
      </c>
      <c r="F29" s="107"/>
    </row>
    <row r="30" spans="1:6" ht="12.75">
      <c r="A30" s="106" t="s">
        <v>45</v>
      </c>
      <c r="B30" s="110" t="s">
        <v>77</v>
      </c>
      <c r="C30" s="103">
        <f>E30/12</f>
        <v>10000</v>
      </c>
      <c r="D30" s="103">
        <f>C30/C5</f>
        <v>0.9937038921394047</v>
      </c>
      <c r="E30" s="107">
        <v>120000</v>
      </c>
      <c r="F30" s="107"/>
    </row>
    <row r="31" spans="1:6" ht="12.75">
      <c r="A31" s="106" t="s">
        <v>47</v>
      </c>
      <c r="B31" s="105" t="s">
        <v>54</v>
      </c>
      <c r="C31" s="103">
        <f>E31/12</f>
        <v>10416.666666666666</v>
      </c>
      <c r="D31" s="103">
        <f>C31/C5</f>
        <v>1.0351082209785465</v>
      </c>
      <c r="E31" s="103">
        <v>125000</v>
      </c>
      <c r="F31" s="118"/>
    </row>
    <row r="32" spans="1:6" ht="12.75">
      <c r="A32" s="106" t="s">
        <v>49</v>
      </c>
      <c r="B32" s="110" t="s">
        <v>56</v>
      </c>
      <c r="C32" s="103">
        <f>E32/12</f>
        <v>10416.666666666666</v>
      </c>
      <c r="D32" s="103">
        <f>C32/C5</f>
        <v>1.0351082209785465</v>
      </c>
      <c r="E32" s="107">
        <v>125000</v>
      </c>
      <c r="F32" s="107"/>
    </row>
    <row r="33" spans="1:6" ht="12.75">
      <c r="A33" s="106" t="s">
        <v>51</v>
      </c>
      <c r="B33" s="105" t="s">
        <v>78</v>
      </c>
      <c r="C33" s="103">
        <f>E33/12</f>
        <v>2500</v>
      </c>
      <c r="D33" s="103">
        <f>C33/C5</f>
        <v>0.24842597303485117</v>
      </c>
      <c r="E33" s="122">
        <v>30000</v>
      </c>
      <c r="F33" s="103"/>
    </row>
    <row r="34" spans="1:6" ht="12.75">
      <c r="A34" s="106" t="s">
        <v>53</v>
      </c>
      <c r="B34" s="105" t="s">
        <v>79</v>
      </c>
      <c r="C34" s="103">
        <f>E34/12</f>
        <v>500</v>
      </c>
      <c r="D34" s="103">
        <f>C34/C5</f>
        <v>0.04968519460697023</v>
      </c>
      <c r="E34" s="122">
        <v>6000</v>
      </c>
      <c r="F34" s="103"/>
    </row>
    <row r="35" spans="1:6" ht="12.75">
      <c r="A35" s="106" t="s">
        <v>55</v>
      </c>
      <c r="B35" s="105" t="s">
        <v>80</v>
      </c>
      <c r="C35" s="103">
        <f>E35/12</f>
        <v>4166.666666666667</v>
      </c>
      <c r="D35" s="103">
        <f>C35/C5</f>
        <v>0.41404328839141863</v>
      </c>
      <c r="E35" s="122">
        <v>50000</v>
      </c>
      <c r="F35" s="103"/>
    </row>
    <row r="36" spans="1:6" ht="12.75">
      <c r="A36" s="123"/>
      <c r="B36" s="124" t="s">
        <v>61</v>
      </c>
      <c r="C36" s="125">
        <f>SUM(C27:C35)</f>
        <v>45291.66666666666</v>
      </c>
      <c r="D36" s="125">
        <f>SUM(D27:D35)</f>
        <v>4.50065054481472</v>
      </c>
      <c r="E36" s="125">
        <f>SUM(E27:E35)</f>
        <v>543500</v>
      </c>
      <c r="F36" s="126"/>
    </row>
    <row r="37" spans="1:6" ht="12.75">
      <c r="A37" s="104"/>
      <c r="B37" s="123" t="s">
        <v>62</v>
      </c>
      <c r="C37" s="118"/>
      <c r="D37" s="118">
        <f>SUM(D36+D24)</f>
        <v>11.960795581031915</v>
      </c>
      <c r="E37" s="118"/>
      <c r="F37" s="118"/>
    </row>
    <row r="38" spans="1:6" s="129" customFormat="1" ht="27.75" customHeight="1">
      <c r="A38" s="127"/>
      <c r="B38" s="128" t="s">
        <v>81</v>
      </c>
      <c r="C38" s="128"/>
      <c r="D38" s="128"/>
      <c r="E38" s="128"/>
      <c r="F38" s="128">
        <v>651528.28</v>
      </c>
    </row>
    <row r="39" spans="1:6" ht="12.75">
      <c r="A39" s="106" t="s">
        <v>82</v>
      </c>
      <c r="B39" s="110"/>
      <c r="C39" s="103"/>
      <c r="D39" s="103"/>
      <c r="E39" s="107"/>
      <c r="F39" s="107"/>
    </row>
    <row r="40" spans="1:6" ht="12.75">
      <c r="A40" s="106" t="s">
        <v>57</v>
      </c>
      <c r="B40" s="110"/>
      <c r="C40" s="103"/>
      <c r="D40" s="103"/>
      <c r="E40" s="107"/>
      <c r="F40" s="107"/>
    </row>
    <row r="41" spans="1:6" ht="12.75">
      <c r="A41" s="104"/>
      <c r="B41" s="123"/>
      <c r="C41" s="118"/>
      <c r="D41" s="118"/>
      <c r="E41" s="118"/>
      <c r="F41" s="118"/>
    </row>
    <row r="42" spans="1:6" ht="12.75">
      <c r="A42" s="130"/>
      <c r="B42" s="131" t="s">
        <v>63</v>
      </c>
      <c r="C42" s="132"/>
      <c r="D42" s="133"/>
      <c r="E42" s="133"/>
      <c r="F42" s="133"/>
    </row>
    <row r="43" spans="1:6" ht="12.75">
      <c r="A43" s="130"/>
      <c r="B43" s="104" t="s">
        <v>64</v>
      </c>
      <c r="C43" s="134">
        <f>250</f>
        <v>250</v>
      </c>
      <c r="D43" s="134">
        <f>250*12</f>
        <v>3000</v>
      </c>
      <c r="E43" s="133"/>
      <c r="F43" s="133"/>
    </row>
    <row r="44" spans="1:6" ht="12.75">
      <c r="A44" s="130"/>
      <c r="B44" s="105" t="s">
        <v>65</v>
      </c>
      <c r="C44" s="134">
        <f>250</f>
        <v>250</v>
      </c>
      <c r="D44" s="134">
        <f>250*12</f>
        <v>3000</v>
      </c>
      <c r="E44" s="133"/>
      <c r="F44" s="133"/>
    </row>
    <row r="45" spans="1:6" ht="12.75">
      <c r="A45" s="130"/>
      <c r="B45" s="123" t="s">
        <v>66</v>
      </c>
      <c r="C45" s="134"/>
      <c r="D45" s="135"/>
      <c r="E45" s="133"/>
      <c r="F45" s="133"/>
    </row>
    <row r="46" spans="1:6" ht="12.75">
      <c r="A46" s="130"/>
      <c r="B46" s="105" t="s">
        <v>67</v>
      </c>
      <c r="C46" s="136">
        <v>400</v>
      </c>
      <c r="D46" s="135">
        <f>C46*12</f>
        <v>4800</v>
      </c>
      <c r="E46" s="133"/>
      <c r="F46" s="133"/>
    </row>
    <row r="47" spans="1:6" ht="12.75">
      <c r="A47" s="130"/>
      <c r="B47" s="105" t="s">
        <v>83</v>
      </c>
      <c r="C47" s="136">
        <v>350</v>
      </c>
      <c r="D47" s="135">
        <f>C47*12</f>
        <v>4200</v>
      </c>
      <c r="E47" s="133"/>
      <c r="F47" s="133"/>
    </row>
    <row r="48" spans="1:6" ht="12.75">
      <c r="A48" s="130"/>
      <c r="B48" s="105" t="s">
        <v>68</v>
      </c>
      <c r="C48" s="134">
        <v>708</v>
      </c>
      <c r="D48" s="135">
        <f>C48*12</f>
        <v>8496</v>
      </c>
      <c r="E48" s="133"/>
      <c r="F48" s="133"/>
    </row>
    <row r="49" spans="1:6" ht="12.75">
      <c r="A49" s="130"/>
      <c r="B49" s="105" t="s">
        <v>69</v>
      </c>
      <c r="C49" s="134">
        <f>350</f>
        <v>350</v>
      </c>
      <c r="D49" s="135">
        <f>C49*12</f>
        <v>4200</v>
      </c>
      <c r="E49" s="133"/>
      <c r="F49" s="133"/>
    </row>
    <row r="50" spans="1:5" ht="12.75">
      <c r="A50" s="130"/>
      <c r="B50" s="134" t="s">
        <v>70</v>
      </c>
      <c r="C50" s="137">
        <f>SUM(C42:C49)</f>
        <v>2308</v>
      </c>
      <c r="D50" s="137">
        <f>SUM(D42:D49)</f>
        <v>27696</v>
      </c>
      <c r="E50" s="138"/>
    </row>
    <row r="51" spans="1:5" ht="3" customHeight="1">
      <c r="A51" s="130"/>
      <c r="B51" s="139"/>
      <c r="C51" s="139"/>
      <c r="D51" s="139"/>
      <c r="E51" s="139"/>
    </row>
    <row r="52" spans="1:5" ht="41.25" customHeight="1">
      <c r="A52" s="130"/>
      <c r="B52" s="140" t="s">
        <v>84</v>
      </c>
      <c r="C52" s="140"/>
      <c r="D52" s="140"/>
      <c r="E52" s="140"/>
    </row>
    <row r="53" spans="1:6" ht="20.25" customHeight="1">
      <c r="A53" s="141" t="s">
        <v>72</v>
      </c>
      <c r="B53" s="141"/>
      <c r="C53" s="142"/>
      <c r="D53" s="141"/>
      <c r="E53" s="133"/>
      <c r="F53" s="133"/>
    </row>
    <row r="54" spans="1:6" ht="12.75">
      <c r="A54" s="130"/>
      <c r="B54" s="130"/>
      <c r="C54" s="142"/>
      <c r="D54" s="133"/>
      <c r="E54" s="133"/>
      <c r="F54" s="133"/>
    </row>
    <row r="55" spans="1:6" ht="12.75">
      <c r="A55" s="143"/>
      <c r="B55" s="143"/>
      <c r="C55" s="142"/>
      <c r="D55" s="142"/>
      <c r="E55" s="142"/>
      <c r="F55" s="142"/>
    </row>
    <row r="56" spans="1:6" ht="12.75">
      <c r="A56" s="143"/>
      <c r="B56" s="143"/>
      <c r="C56" s="142"/>
      <c r="D56" s="142"/>
      <c r="E56" s="142"/>
      <c r="F56" s="142"/>
    </row>
    <row r="57" spans="1:6" ht="12.75">
      <c r="A57" s="143"/>
      <c r="B57" s="143"/>
      <c r="C57" s="142"/>
      <c r="D57" s="142"/>
      <c r="E57" s="142"/>
      <c r="F57" s="142"/>
    </row>
    <row r="58" spans="1:6" ht="12.75">
      <c r="A58" s="143"/>
      <c r="B58" s="143"/>
      <c r="C58" s="142"/>
      <c r="D58" s="142"/>
      <c r="E58" s="142"/>
      <c r="F58" s="142"/>
    </row>
    <row r="59" spans="1:6" ht="12.75">
      <c r="A59" s="143"/>
      <c r="B59" s="143"/>
      <c r="C59" s="142"/>
      <c r="D59" s="142"/>
      <c r="E59" s="142"/>
      <c r="F59" s="142"/>
    </row>
    <row r="60" spans="1:6" s="138" customFormat="1" ht="12.75">
      <c r="A60" s="143"/>
      <c r="B60" s="143"/>
      <c r="C60" s="142"/>
      <c r="D60" s="142"/>
      <c r="E60" s="142"/>
      <c r="F60" s="142"/>
    </row>
    <row r="61" spans="1:6" s="138" customFormat="1" ht="12.75">
      <c r="A61" s="143"/>
      <c r="B61" s="143"/>
      <c r="C61" s="142"/>
      <c r="D61" s="142"/>
      <c r="E61" s="142"/>
      <c r="F61" s="142"/>
    </row>
    <row r="62" spans="1:6" s="138" customFormat="1" ht="12.75">
      <c r="A62" s="143"/>
      <c r="B62" s="143"/>
      <c r="C62" s="142"/>
      <c r="D62" s="142"/>
      <c r="E62" s="142"/>
      <c r="F62" s="142"/>
    </row>
    <row r="63" spans="1:6" s="138" customFormat="1" ht="12.75">
      <c r="A63" s="143"/>
      <c r="B63" s="143"/>
      <c r="C63" s="142"/>
      <c r="D63" s="142"/>
      <c r="E63" s="142"/>
      <c r="F63" s="142"/>
    </row>
    <row r="64" spans="1:6" s="138" customFormat="1" ht="12.75">
      <c r="A64" s="143"/>
      <c r="B64" s="143"/>
      <c r="C64" s="142"/>
      <c r="D64" s="142"/>
      <c r="E64" s="142"/>
      <c r="F64" s="142"/>
    </row>
    <row r="65" spans="1:6" s="138" customFormat="1" ht="12.75">
      <c r="A65" s="143"/>
      <c r="B65" s="143"/>
      <c r="C65" s="142"/>
      <c r="D65" s="142"/>
      <c r="E65" s="142"/>
      <c r="F65" s="142"/>
    </row>
    <row r="66" spans="1:6" s="138" customFormat="1" ht="12.75">
      <c r="A66" s="72"/>
      <c r="B66" s="72"/>
      <c r="C66" s="142"/>
      <c r="D66" s="142"/>
      <c r="E66" s="142"/>
      <c r="F66" s="142"/>
    </row>
    <row r="67" spans="1:6" s="138" customFormat="1" ht="12.75">
      <c r="A67" s="72"/>
      <c r="B67" s="72"/>
      <c r="C67" s="142"/>
      <c r="D67" s="142"/>
      <c r="E67" s="142"/>
      <c r="F67" s="142"/>
    </row>
    <row r="68" spans="1:6" s="138" customFormat="1" ht="12.75">
      <c r="A68" s="72"/>
      <c r="B68" s="72"/>
      <c r="C68" s="142"/>
      <c r="D68" s="142"/>
      <c r="E68" s="142"/>
      <c r="F68" s="142"/>
    </row>
    <row r="69" spans="1:6" s="138" customFormat="1" ht="12.75">
      <c r="A69" s="72"/>
      <c r="B69" s="72"/>
      <c r="C69" s="142"/>
      <c r="D69" s="142"/>
      <c r="E69" s="142"/>
      <c r="F69" s="142"/>
    </row>
    <row r="70" spans="1:6" s="138" customFormat="1" ht="12.75">
      <c r="A70" s="72"/>
      <c r="B70" s="72"/>
      <c r="C70" s="142"/>
      <c r="D70" s="142"/>
      <c r="E70" s="142"/>
      <c r="F70" s="142"/>
    </row>
    <row r="71" spans="1:6" s="138" customFormat="1" ht="12.75">
      <c r="A71" s="72"/>
      <c r="B71" s="72"/>
      <c r="C71" s="142"/>
      <c r="D71" s="142"/>
      <c r="E71" s="142"/>
      <c r="F71" s="142"/>
    </row>
    <row r="72" spans="1:6" s="138" customFormat="1" ht="12.75">
      <c r="A72" s="72"/>
      <c r="B72" s="72"/>
      <c r="C72" s="142"/>
      <c r="D72" s="142"/>
      <c r="E72" s="142"/>
      <c r="F72" s="142"/>
    </row>
    <row r="73" spans="1:6" s="138" customFormat="1" ht="12.75">
      <c r="A73" s="72"/>
      <c r="B73" s="72"/>
      <c r="C73" s="142"/>
      <c r="D73" s="142"/>
      <c r="E73" s="142"/>
      <c r="F73" s="142"/>
    </row>
    <row r="74" spans="1:6" s="138" customFormat="1" ht="12.75">
      <c r="A74" s="72"/>
      <c r="B74" s="72"/>
      <c r="C74" s="142"/>
      <c r="D74" s="142"/>
      <c r="E74" s="142"/>
      <c r="F74" s="142"/>
    </row>
    <row r="75" spans="1:6" s="138" customFormat="1" ht="12.75">
      <c r="A75" s="72"/>
      <c r="B75" s="72"/>
      <c r="C75" s="142"/>
      <c r="D75" s="142"/>
      <c r="E75" s="142"/>
      <c r="F75" s="142"/>
    </row>
    <row r="76" spans="1:6" s="138" customFormat="1" ht="12.75">
      <c r="A76" s="72"/>
      <c r="B76" s="72"/>
      <c r="C76" s="142"/>
      <c r="D76" s="142"/>
      <c r="E76" s="142"/>
      <c r="F76" s="142"/>
    </row>
    <row r="77" spans="1:6" s="138" customFormat="1" ht="12.75">
      <c r="A77" s="72"/>
      <c r="B77" s="72"/>
      <c r="C77" s="142"/>
      <c r="D77" s="142"/>
      <c r="E77" s="142"/>
      <c r="F77" s="142"/>
    </row>
    <row r="78" spans="1:6" s="138" customFormat="1" ht="12.75">
      <c r="A78" s="72"/>
      <c r="B78" s="72"/>
      <c r="C78" s="142"/>
      <c r="D78" s="142"/>
      <c r="E78" s="142"/>
      <c r="F78" s="142"/>
    </row>
    <row r="79" spans="1:6" s="138" customFormat="1" ht="12.75">
      <c r="A79" s="72"/>
      <c r="B79" s="72"/>
      <c r="C79" s="142"/>
      <c r="D79" s="142"/>
      <c r="E79" s="142"/>
      <c r="F79" s="142"/>
    </row>
    <row r="80" spans="1:6" s="138" customFormat="1" ht="12.75">
      <c r="A80" s="72"/>
      <c r="B80" s="72"/>
      <c r="C80" s="142"/>
      <c r="D80" s="142"/>
      <c r="E80" s="142"/>
      <c r="F80" s="142"/>
    </row>
    <row r="81" spans="1:6" s="138" customFormat="1" ht="12.75">
      <c r="A81" s="72"/>
      <c r="B81" s="72"/>
      <c r="C81" s="142"/>
      <c r="D81" s="142"/>
      <c r="E81" s="142"/>
      <c r="F81" s="142"/>
    </row>
    <row r="82" spans="1:6" s="138" customFormat="1" ht="12.75">
      <c r="A82" s="72"/>
      <c r="B82" s="72"/>
      <c r="C82" s="142"/>
      <c r="D82" s="142"/>
      <c r="E82" s="142"/>
      <c r="F82" s="142"/>
    </row>
    <row r="83" spans="1:6" s="138" customFormat="1" ht="12.75">
      <c r="A83" s="72"/>
      <c r="B83" s="72"/>
      <c r="C83" s="142"/>
      <c r="D83" s="142"/>
      <c r="E83" s="142"/>
      <c r="F83" s="142"/>
    </row>
    <row r="84" spans="1:6" s="138" customFormat="1" ht="12.75">
      <c r="A84" s="72"/>
      <c r="B84" s="72"/>
      <c r="C84" s="142"/>
      <c r="D84" s="142"/>
      <c r="E84" s="142"/>
      <c r="F84" s="142"/>
    </row>
    <row r="85" spans="1:6" s="138" customFormat="1" ht="12.75">
      <c r="A85" s="72"/>
      <c r="B85" s="72"/>
      <c r="C85" s="142"/>
      <c r="D85" s="142"/>
      <c r="E85" s="142"/>
      <c r="F85" s="142"/>
    </row>
    <row r="86" spans="1:6" s="138" customFormat="1" ht="12.75">
      <c r="A86" s="72"/>
      <c r="B86" s="72"/>
      <c r="C86" s="142"/>
      <c r="D86" s="142"/>
      <c r="E86" s="142"/>
      <c r="F86" s="142"/>
    </row>
    <row r="87" spans="1:6" s="138" customFormat="1" ht="12.75">
      <c r="A87" s="72"/>
      <c r="B87" s="72"/>
      <c r="C87" s="142"/>
      <c r="D87" s="142"/>
      <c r="E87" s="142"/>
      <c r="F87" s="142"/>
    </row>
    <row r="88" spans="1:6" s="138" customFormat="1" ht="12.75">
      <c r="A88" s="72"/>
      <c r="B88" s="72"/>
      <c r="C88" s="142"/>
      <c r="D88" s="142"/>
      <c r="E88" s="142"/>
      <c r="F88" s="142"/>
    </row>
    <row r="89" spans="1:6" s="138" customFormat="1" ht="12.75">
      <c r="A89" s="72"/>
      <c r="B89" s="72"/>
      <c r="C89" s="142"/>
      <c r="D89" s="142"/>
      <c r="E89" s="142"/>
      <c r="F89" s="142"/>
    </row>
    <row r="90" spans="1:6" s="138" customFormat="1" ht="12.75">
      <c r="A90" s="72"/>
      <c r="B90" s="72"/>
      <c r="C90" s="142"/>
      <c r="D90" s="142"/>
      <c r="E90" s="142"/>
      <c r="F90" s="142"/>
    </row>
    <row r="91" spans="1:6" s="138" customFormat="1" ht="12.75">
      <c r="A91" s="72"/>
      <c r="B91" s="72"/>
      <c r="C91" s="142"/>
      <c r="D91" s="142"/>
      <c r="E91" s="142"/>
      <c r="F91" s="142"/>
    </row>
    <row r="92" spans="1:6" s="138" customFormat="1" ht="12.75">
      <c r="A92" s="72"/>
      <c r="B92" s="72"/>
      <c r="C92" s="142"/>
      <c r="D92" s="142"/>
      <c r="E92" s="142"/>
      <c r="F92" s="142"/>
    </row>
    <row r="93" spans="1:6" s="138" customFormat="1" ht="12.75">
      <c r="A93" s="72"/>
      <c r="B93" s="72"/>
      <c r="C93" s="142"/>
      <c r="D93" s="142"/>
      <c r="E93" s="142"/>
      <c r="F93" s="142"/>
    </row>
    <row r="94" spans="1:6" s="138" customFormat="1" ht="12.75">
      <c r="A94" s="72"/>
      <c r="B94" s="72"/>
      <c r="C94" s="142"/>
      <c r="D94" s="142"/>
      <c r="E94" s="142"/>
      <c r="F94" s="142"/>
    </row>
    <row r="95" spans="1:6" s="138" customFormat="1" ht="12.75">
      <c r="A95" s="72"/>
      <c r="B95" s="72"/>
      <c r="C95" s="142"/>
      <c r="D95" s="142"/>
      <c r="E95" s="142"/>
      <c r="F95" s="142"/>
    </row>
    <row r="96" spans="1:6" s="138" customFormat="1" ht="12.75">
      <c r="A96" s="72"/>
      <c r="B96" s="72"/>
      <c r="C96" s="142"/>
      <c r="D96" s="142"/>
      <c r="E96" s="142"/>
      <c r="F96" s="142"/>
    </row>
    <row r="97" spans="1:6" s="138" customFormat="1" ht="12.75">
      <c r="A97" s="72"/>
      <c r="B97" s="72"/>
      <c r="C97" s="72"/>
      <c r="D97" s="142"/>
      <c r="E97" s="142"/>
      <c r="F97" s="142"/>
    </row>
    <row r="98" spans="1:6" s="138" customFormat="1" ht="12.75">
      <c r="A98" s="72"/>
      <c r="B98" s="72"/>
      <c r="C98" s="72"/>
      <c r="D98" s="142"/>
      <c r="E98" s="142"/>
      <c r="F98" s="142"/>
    </row>
    <row r="99" spans="1:6" s="138" customFormat="1" ht="12.75">
      <c r="A99" s="72"/>
      <c r="B99" s="72"/>
      <c r="C99" s="72"/>
      <c r="D99" s="142"/>
      <c r="E99" s="142"/>
      <c r="F99" s="142"/>
    </row>
    <row r="100" spans="1:6" s="138" customFormat="1" ht="12.75">
      <c r="A100" s="72"/>
      <c r="B100" s="72"/>
      <c r="C100" s="72"/>
      <c r="D100" s="142"/>
      <c r="E100" s="142"/>
      <c r="F100" s="142"/>
    </row>
    <row r="101" spans="1:6" s="138" customFormat="1" ht="12.75">
      <c r="A101" s="72"/>
      <c r="B101" s="72"/>
      <c r="C101" s="72"/>
      <c r="D101" s="142"/>
      <c r="E101" s="142"/>
      <c r="F101" s="142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51:E51"/>
    <mergeCell ref="B52:E52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4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4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C10" sqref="C10"/>
    </sheetView>
  </sheetViews>
  <sheetFormatPr defaultColWidth="9.140625" defaultRowHeight="12.75"/>
  <cols>
    <col min="1" max="1" width="4.28125" style="72" customWidth="1"/>
    <col min="2" max="2" width="47.140625" style="72" customWidth="1"/>
    <col min="3" max="3" width="11.7109375" style="72" customWidth="1"/>
    <col min="4" max="4" width="8.7109375" style="72" customWidth="1"/>
    <col min="5" max="5" width="11.421875" style="72" customWidth="1"/>
    <col min="6" max="6" width="16.140625" style="72" customWidth="1"/>
    <col min="7" max="7" width="11.140625" style="72" customWidth="1"/>
    <col min="8" max="8" width="13.00390625" style="72" customWidth="1"/>
    <col min="9" max="16384" width="8.8515625" style="72" customWidth="1"/>
  </cols>
  <sheetData>
    <row r="1" spans="2:3" ht="12.75">
      <c r="B1" s="73" t="s">
        <v>0</v>
      </c>
      <c r="C1" s="73"/>
    </row>
    <row r="2" spans="1:6" ht="28.5" customHeight="1">
      <c r="A2" s="74" t="s">
        <v>73</v>
      </c>
      <c r="B2" s="74"/>
      <c r="C2" s="74"/>
      <c r="D2" s="74"/>
      <c r="E2" s="74"/>
      <c r="F2" s="74"/>
    </row>
    <row r="3" spans="2:6" ht="12.75">
      <c r="B3" s="75" t="s">
        <v>2</v>
      </c>
      <c r="C3" s="76" t="s">
        <v>3</v>
      </c>
      <c r="D3" s="76"/>
      <c r="E3" s="76"/>
      <c r="F3" s="77"/>
    </row>
    <row r="4" spans="2:8" ht="12.75">
      <c r="B4" s="75" t="s">
        <v>4</v>
      </c>
      <c r="C4" s="78">
        <v>5</v>
      </c>
      <c r="D4" s="78"/>
      <c r="E4" s="78"/>
      <c r="F4" s="79"/>
      <c r="H4" s="80"/>
    </row>
    <row r="5" spans="2:8" ht="12.75">
      <c r="B5" s="81" t="s">
        <v>5</v>
      </c>
      <c r="C5" s="78">
        <v>10063.36</v>
      </c>
      <c r="D5" s="78"/>
      <c r="E5" s="78"/>
      <c r="F5" s="79"/>
      <c r="H5" s="80"/>
    </row>
    <row r="6" spans="2:6" ht="12.75">
      <c r="B6" s="81" t="s">
        <v>6</v>
      </c>
      <c r="C6" s="82">
        <v>1513</v>
      </c>
      <c r="D6" s="83"/>
      <c r="E6" s="84"/>
      <c r="F6" s="79"/>
    </row>
    <row r="7" spans="2:6" ht="12.75">
      <c r="B7" s="85" t="s">
        <v>7</v>
      </c>
      <c r="C7" s="86">
        <v>1901537.59</v>
      </c>
      <c r="D7" s="87"/>
      <c r="E7" s="88"/>
      <c r="F7" s="89"/>
    </row>
    <row r="8" spans="2:6" ht="12.75">
      <c r="B8" s="85" t="s">
        <v>8</v>
      </c>
      <c r="C8" s="90">
        <v>5</v>
      </c>
      <c r="D8" s="91"/>
      <c r="E8" s="91"/>
      <c r="F8" s="89"/>
    </row>
    <row r="9" spans="2:5" ht="12.75">
      <c r="B9" s="92" t="s">
        <v>9</v>
      </c>
      <c r="C9" s="93">
        <v>11.5</v>
      </c>
      <c r="D9" s="94"/>
      <c r="E9" s="95"/>
    </row>
    <row r="10" spans="2:5" ht="12.75">
      <c r="B10" s="92" t="s">
        <v>10</v>
      </c>
      <c r="C10" s="93">
        <f>D47</f>
        <v>27696</v>
      </c>
      <c r="D10" s="94"/>
      <c r="E10" s="95"/>
    </row>
    <row r="11" spans="2:5" ht="12.75">
      <c r="B11" s="92" t="s">
        <v>11</v>
      </c>
      <c r="C11" s="96">
        <f>C5*C9*12</f>
        <v>1388743.6800000002</v>
      </c>
      <c r="D11" s="94">
        <f>C11/12</f>
        <v>115728.64000000001</v>
      </c>
      <c r="E11" s="95"/>
    </row>
    <row r="12" spans="1:6" ht="12.75" customHeight="1">
      <c r="A12" s="97" t="s">
        <v>12</v>
      </c>
      <c r="B12" s="98" t="s">
        <v>13</v>
      </c>
      <c r="C12" s="99" t="s">
        <v>14</v>
      </c>
      <c r="D12" s="99" t="s">
        <v>15</v>
      </c>
      <c r="E12" s="99"/>
      <c r="F12" s="99" t="s">
        <v>16</v>
      </c>
    </row>
    <row r="13" spans="1:6" ht="12.75">
      <c r="A13" s="97"/>
      <c r="B13" s="98"/>
      <c r="C13" s="99"/>
      <c r="D13" s="100" t="s">
        <v>17</v>
      </c>
      <c r="E13" s="100" t="s">
        <v>18</v>
      </c>
      <c r="F13" s="99"/>
    </row>
    <row r="14" spans="1:6" ht="12.75">
      <c r="A14" s="101" t="s">
        <v>19</v>
      </c>
      <c r="B14" s="102" t="s">
        <v>20</v>
      </c>
      <c r="C14" s="103">
        <f>D14*C5</f>
        <v>46693.9904</v>
      </c>
      <c r="D14" s="103">
        <v>4.64</v>
      </c>
      <c r="E14" s="103">
        <f>C14*12</f>
        <v>560327.8848</v>
      </c>
      <c r="F14" s="103">
        <f>C14*12</f>
        <v>560327.8848</v>
      </c>
    </row>
    <row r="15" spans="1:6" ht="12.75">
      <c r="A15" s="104" t="s">
        <v>21</v>
      </c>
      <c r="B15" s="105" t="s">
        <v>22</v>
      </c>
      <c r="C15" s="103">
        <f>D15*C5</f>
        <v>6742.4512</v>
      </c>
      <c r="D15" s="103">
        <v>0.67</v>
      </c>
      <c r="E15" s="103">
        <f>C15*12</f>
        <v>80909.41440000001</v>
      </c>
      <c r="F15" s="103">
        <f>C15*12</f>
        <v>80909.41440000001</v>
      </c>
    </row>
    <row r="16" spans="1:6" ht="12.75">
      <c r="A16" s="104" t="s">
        <v>23</v>
      </c>
      <c r="B16" s="105" t="s">
        <v>24</v>
      </c>
      <c r="C16" s="103">
        <v>1350</v>
      </c>
      <c r="D16" s="103">
        <f>C16/C5</f>
        <v>0.13415002543881963</v>
      </c>
      <c r="E16" s="103">
        <f>C16*12</f>
        <v>16200</v>
      </c>
      <c r="F16" s="103">
        <f>C16*12</f>
        <v>16200</v>
      </c>
    </row>
    <row r="17" spans="1:6" ht="12.75">
      <c r="A17" s="106" t="s">
        <v>25</v>
      </c>
      <c r="B17" s="95" t="s">
        <v>26</v>
      </c>
      <c r="C17" s="103">
        <f>E17/12</f>
        <v>36.483333333333334</v>
      </c>
      <c r="D17" s="103">
        <f>C17/C5</f>
        <v>0.0036253630331552615</v>
      </c>
      <c r="E17" s="107">
        <f>C8*87.56</f>
        <v>437.8</v>
      </c>
      <c r="F17" s="103">
        <f>C17*12</f>
        <v>437.8</v>
      </c>
    </row>
    <row r="18" spans="1:6" ht="12.75">
      <c r="A18" s="106" t="s">
        <v>27</v>
      </c>
      <c r="B18" s="108" t="s">
        <v>28</v>
      </c>
      <c r="C18" s="109">
        <f>E18/12</f>
        <v>126.08333333333333</v>
      </c>
      <c r="D18" s="109">
        <f>C18/C5</f>
        <v>0.012528949906724327</v>
      </c>
      <c r="E18" s="109">
        <f>C6*1</f>
        <v>1513</v>
      </c>
      <c r="F18" s="109">
        <f>C18*12</f>
        <v>1513</v>
      </c>
    </row>
    <row r="19" spans="1:6" ht="12.75">
      <c r="A19" s="106" t="s">
        <v>29</v>
      </c>
      <c r="B19" s="108" t="s">
        <v>30</v>
      </c>
      <c r="C19" s="109">
        <f>E19/12</f>
        <v>264.77500000000003</v>
      </c>
      <c r="D19" s="109">
        <f>C19/C5</f>
        <v>0.02631079480412109</v>
      </c>
      <c r="E19" s="109">
        <f>C6*2.1</f>
        <v>3177.3</v>
      </c>
      <c r="F19" s="109">
        <f>C19*12</f>
        <v>3177.3</v>
      </c>
    </row>
    <row r="20" spans="1:6" s="111" customFormat="1" ht="12.75">
      <c r="A20" s="106" t="s">
        <v>31</v>
      </c>
      <c r="B20" s="110" t="s">
        <v>32</v>
      </c>
      <c r="C20" s="103">
        <f>C11*0.12/12</f>
        <v>13887.436800000001</v>
      </c>
      <c r="D20" s="103">
        <f>C20/C5</f>
        <v>1.3800000000000001</v>
      </c>
      <c r="E20" s="107">
        <f>C11*0.12</f>
        <v>166649.2416</v>
      </c>
      <c r="F20" s="103">
        <f>C20*12</f>
        <v>166649.2416</v>
      </c>
    </row>
    <row r="21" spans="1:6" ht="12.75">
      <c r="A21" s="106" t="s">
        <v>33</v>
      </c>
      <c r="B21" s="110" t="s">
        <v>34</v>
      </c>
      <c r="C21" s="103">
        <f>C11*0.009/12</f>
        <v>1041.5577600000004</v>
      </c>
      <c r="D21" s="103">
        <f>C21/C5</f>
        <v>0.10350000000000004</v>
      </c>
      <c r="E21" s="107">
        <f>C11*0.009</f>
        <v>12498.693120000004</v>
      </c>
      <c r="F21" s="103">
        <f>C21*12</f>
        <v>12498.693120000004</v>
      </c>
    </row>
    <row r="22" spans="1:6" s="111" customFormat="1" ht="12.75">
      <c r="A22" s="106" t="s">
        <v>35</v>
      </c>
      <c r="B22" s="110" t="s">
        <v>36</v>
      </c>
      <c r="C22" s="103">
        <f>E22/12</f>
        <v>2893.2160000000003</v>
      </c>
      <c r="D22" s="103">
        <f>C22/C5</f>
        <v>0.28750000000000003</v>
      </c>
      <c r="E22" s="107">
        <f>C11*0.025</f>
        <v>34718.592000000004</v>
      </c>
      <c r="F22" s="103">
        <f>C22*12</f>
        <v>34718.592000000004</v>
      </c>
    </row>
    <row r="23" spans="1:6" s="116" customFormat="1" ht="12.75">
      <c r="A23" s="112" t="s">
        <v>37</v>
      </c>
      <c r="B23" s="113" t="s">
        <v>38</v>
      </c>
      <c r="C23" s="114">
        <f>E23/12</f>
        <v>1584.6146583333336</v>
      </c>
      <c r="D23" s="114">
        <f>E23/C5/12</f>
        <v>0.15746377535269865</v>
      </c>
      <c r="E23" s="115">
        <f>C7*0.01</f>
        <v>19015.375900000003</v>
      </c>
      <c r="F23" s="103">
        <f>C23*12</f>
        <v>19015.375900000003</v>
      </c>
    </row>
    <row r="24" spans="1:6" s="119" customFormat="1" ht="12.75">
      <c r="A24" s="117"/>
      <c r="B24" s="94" t="s">
        <v>39</v>
      </c>
      <c r="C24" s="118">
        <f>SUM(C14:C23)</f>
        <v>74620.608485</v>
      </c>
      <c r="D24" s="118">
        <f>SUM(D14:D23)</f>
        <v>7.415078908535519</v>
      </c>
      <c r="E24" s="118">
        <f>SUM(E14:E23)</f>
        <v>895447.30182</v>
      </c>
      <c r="F24" s="118">
        <f>SUM(F14:F23)</f>
        <v>895447.30182</v>
      </c>
    </row>
    <row r="25" spans="1:6" ht="12.75" customHeight="1">
      <c r="A25" s="120" t="s">
        <v>41</v>
      </c>
      <c r="B25" s="121" t="s">
        <v>42</v>
      </c>
      <c r="C25" s="103"/>
      <c r="D25" s="103"/>
      <c r="E25" s="107"/>
      <c r="F25" s="107"/>
    </row>
    <row r="26" spans="1:6" ht="12.75">
      <c r="A26" s="120"/>
      <c r="B26" s="121"/>
      <c r="C26" s="103"/>
      <c r="D26" s="103"/>
      <c r="E26" s="107"/>
      <c r="F26" s="107"/>
    </row>
    <row r="27" spans="1:6" ht="12.75">
      <c r="A27" s="106" t="s">
        <v>74</v>
      </c>
      <c r="B27" s="110" t="s">
        <v>44</v>
      </c>
      <c r="C27" s="103">
        <f>E27/12</f>
        <v>1041.6666666666667</v>
      </c>
      <c r="D27" s="103">
        <f>C27/C5</f>
        <v>0.10351082209785466</v>
      </c>
      <c r="E27" s="107">
        <v>12500</v>
      </c>
      <c r="F27" s="107"/>
    </row>
    <row r="28" spans="1:6" ht="12.75">
      <c r="A28" s="106" t="s">
        <v>75</v>
      </c>
      <c r="B28" s="110" t="s">
        <v>46</v>
      </c>
      <c r="C28" s="103">
        <f>E28/12</f>
        <v>2416.6666666666665</v>
      </c>
      <c r="D28" s="103">
        <f>C28/C5</f>
        <v>0.2401451072670228</v>
      </c>
      <c r="E28" s="107">
        <v>29000</v>
      </c>
      <c r="F28" s="107"/>
    </row>
    <row r="29" spans="1:6" ht="12.75">
      <c r="A29" s="106" t="s">
        <v>43</v>
      </c>
      <c r="B29" s="110" t="s">
        <v>76</v>
      </c>
      <c r="C29" s="103">
        <f>E29/12</f>
        <v>3833.3333333333335</v>
      </c>
      <c r="D29" s="103">
        <f>C29/C5</f>
        <v>0.38091982532010515</v>
      </c>
      <c r="E29" s="107">
        <v>46000</v>
      </c>
      <c r="F29" s="107"/>
    </row>
    <row r="30" spans="1:6" ht="12.75">
      <c r="A30" s="106" t="s">
        <v>45</v>
      </c>
      <c r="B30" s="110" t="s">
        <v>85</v>
      </c>
      <c r="C30" s="103">
        <f>E30/12</f>
        <v>10000</v>
      </c>
      <c r="D30" s="103">
        <f>C30/C5</f>
        <v>0.9937038921394047</v>
      </c>
      <c r="E30" s="107">
        <v>120000</v>
      </c>
      <c r="F30" s="107"/>
    </row>
    <row r="31" spans="1:6" ht="12.75">
      <c r="A31" s="106" t="s">
        <v>47</v>
      </c>
      <c r="B31" s="105" t="s">
        <v>54</v>
      </c>
      <c r="C31" s="103">
        <f>E31/12</f>
        <v>10000</v>
      </c>
      <c r="D31" s="103">
        <f>C31/C5</f>
        <v>0.9937038921394047</v>
      </c>
      <c r="E31" s="103">
        <v>120000</v>
      </c>
      <c r="F31" s="118"/>
    </row>
    <row r="32" spans="1:6" ht="12.75">
      <c r="A32" s="106" t="s">
        <v>49</v>
      </c>
      <c r="B32" s="110" t="s">
        <v>56</v>
      </c>
      <c r="C32" s="103">
        <f>E32/12</f>
        <v>10000</v>
      </c>
      <c r="D32" s="103">
        <f>C32/C5</f>
        <v>0.9937038921394047</v>
      </c>
      <c r="E32" s="107">
        <v>120000</v>
      </c>
      <c r="F32" s="107"/>
    </row>
    <row r="33" spans="1:6" ht="12.75">
      <c r="A33" s="106" t="s">
        <v>51</v>
      </c>
      <c r="B33" s="105" t="s">
        <v>78</v>
      </c>
      <c r="C33" s="103">
        <f>E33/12</f>
        <v>2500</v>
      </c>
      <c r="D33" s="103">
        <f>C33/C5</f>
        <v>0.24842597303485117</v>
      </c>
      <c r="E33" s="122">
        <v>30000</v>
      </c>
      <c r="F33" s="103"/>
    </row>
    <row r="34" spans="1:6" ht="12.75">
      <c r="A34" s="106" t="s">
        <v>53</v>
      </c>
      <c r="B34" s="105" t="s">
        <v>79</v>
      </c>
      <c r="C34" s="103">
        <f>E34/12</f>
        <v>500</v>
      </c>
      <c r="D34" s="103">
        <f>C34/C5</f>
        <v>0.04968519460697023</v>
      </c>
      <c r="E34" s="122">
        <v>6000</v>
      </c>
      <c r="F34" s="103"/>
    </row>
    <row r="35" spans="1:6" ht="12.75">
      <c r="A35" s="106" t="s">
        <v>55</v>
      </c>
      <c r="B35" s="105" t="s">
        <v>80</v>
      </c>
      <c r="C35" s="103">
        <f>E35/12</f>
        <v>833.3333333333334</v>
      </c>
      <c r="D35" s="103">
        <f>C35/C5</f>
        <v>0.08280865767828373</v>
      </c>
      <c r="E35" s="122">
        <v>10000</v>
      </c>
      <c r="F35" s="103"/>
    </row>
    <row r="36" spans="1:6" ht="12.75">
      <c r="A36" s="123"/>
      <c r="B36" s="124" t="s">
        <v>61</v>
      </c>
      <c r="C36" s="125">
        <f>SUM(C27:C35)</f>
        <v>41125</v>
      </c>
      <c r="D36" s="125">
        <f>SUM(D27:D35)</f>
        <v>4.086607256423301</v>
      </c>
      <c r="E36" s="125">
        <f>SUM(E27:E35)</f>
        <v>493500</v>
      </c>
      <c r="F36" s="126"/>
    </row>
    <row r="37" spans="1:6" ht="12.75">
      <c r="A37" s="104"/>
      <c r="B37" s="123" t="s">
        <v>62</v>
      </c>
      <c r="C37" s="118"/>
      <c r="D37" s="118">
        <f>SUM(D36+D24)</f>
        <v>11.50168616495882</v>
      </c>
      <c r="E37" s="118"/>
      <c r="F37" s="118"/>
    </row>
    <row r="38" spans="1:6" s="129" customFormat="1" ht="27.75" customHeight="1">
      <c r="A38" s="127"/>
      <c r="B38" s="128" t="s">
        <v>86</v>
      </c>
      <c r="C38" s="128"/>
      <c r="D38" s="128"/>
      <c r="E38" s="128"/>
      <c r="F38" s="128">
        <v>651528.28</v>
      </c>
    </row>
    <row r="39" spans="1:6" ht="12.75">
      <c r="A39" s="130"/>
      <c r="B39" s="131" t="s">
        <v>63</v>
      </c>
      <c r="C39" s="132"/>
      <c r="D39" s="133"/>
      <c r="E39" s="133"/>
      <c r="F39" s="133"/>
    </row>
    <row r="40" spans="1:6" ht="12.75">
      <c r="A40" s="130"/>
      <c r="B40" s="104" t="s">
        <v>64</v>
      </c>
      <c r="C40" s="134">
        <f>250</f>
        <v>250</v>
      </c>
      <c r="D40" s="134">
        <f>250*12</f>
        <v>3000</v>
      </c>
      <c r="E40" s="133"/>
      <c r="F40" s="133"/>
    </row>
    <row r="41" spans="1:6" ht="12.75">
      <c r="A41" s="130"/>
      <c r="B41" s="105" t="s">
        <v>65</v>
      </c>
      <c r="C41" s="134">
        <f>250</f>
        <v>250</v>
      </c>
      <c r="D41" s="134">
        <f>250*12</f>
        <v>3000</v>
      </c>
      <c r="E41" s="133"/>
      <c r="F41" s="133"/>
    </row>
    <row r="42" spans="1:6" ht="12.75">
      <c r="A42" s="130"/>
      <c r="B42" s="123" t="s">
        <v>66</v>
      </c>
      <c r="C42" s="134"/>
      <c r="D42" s="135"/>
      <c r="E42" s="133"/>
      <c r="F42" s="133"/>
    </row>
    <row r="43" spans="1:6" ht="12.75">
      <c r="A43" s="130"/>
      <c r="B43" s="105" t="s">
        <v>67</v>
      </c>
      <c r="C43" s="136">
        <v>400</v>
      </c>
      <c r="D43" s="135">
        <f>C43*12</f>
        <v>4800</v>
      </c>
      <c r="E43" s="133"/>
      <c r="F43" s="133"/>
    </row>
    <row r="44" spans="1:6" ht="12.75">
      <c r="A44" s="130"/>
      <c r="B44" s="105" t="s">
        <v>83</v>
      </c>
      <c r="C44" s="136">
        <v>350</v>
      </c>
      <c r="D44" s="135">
        <f>C44*12</f>
        <v>4200</v>
      </c>
      <c r="E44" s="133"/>
      <c r="F44" s="133"/>
    </row>
    <row r="45" spans="1:6" ht="12.75">
      <c r="A45" s="130"/>
      <c r="B45" s="105" t="s">
        <v>68</v>
      </c>
      <c r="C45" s="134">
        <v>708</v>
      </c>
      <c r="D45" s="135">
        <f>C45*12</f>
        <v>8496</v>
      </c>
      <c r="E45" s="133"/>
      <c r="F45" s="133"/>
    </row>
    <row r="46" spans="1:6" ht="12.75">
      <c r="A46" s="130"/>
      <c r="B46" s="105" t="s">
        <v>69</v>
      </c>
      <c r="C46" s="134">
        <f>350</f>
        <v>350</v>
      </c>
      <c r="D46" s="135">
        <f>C46*12</f>
        <v>4200</v>
      </c>
      <c r="E46" s="133"/>
      <c r="F46" s="133"/>
    </row>
    <row r="47" spans="1:5" ht="12.75">
      <c r="A47" s="130"/>
      <c r="B47" s="134" t="s">
        <v>70</v>
      </c>
      <c r="C47" s="137">
        <f>SUM(C39:C46)</f>
        <v>2308</v>
      </c>
      <c r="D47" s="137">
        <f>SUM(D39:D46)</f>
        <v>27696</v>
      </c>
      <c r="E47" s="138"/>
    </row>
    <row r="48" spans="1:5" ht="3" customHeight="1">
      <c r="A48" s="130"/>
      <c r="B48" s="139"/>
      <c r="C48" s="139"/>
      <c r="D48" s="139"/>
      <c r="E48" s="139"/>
    </row>
    <row r="49" spans="1:5" ht="41.25" customHeight="1">
      <c r="A49" s="130"/>
      <c r="B49" s="140" t="s">
        <v>84</v>
      </c>
      <c r="C49" s="140"/>
      <c r="D49" s="140"/>
      <c r="E49" s="140"/>
    </row>
    <row r="50" spans="1:6" ht="20.25" customHeight="1">
      <c r="A50" s="141"/>
      <c r="B50" s="141"/>
      <c r="C50" s="142"/>
      <c r="D50" s="141"/>
      <c r="E50" s="133"/>
      <c r="F50" s="133"/>
    </row>
    <row r="51" spans="1:6" ht="12.75">
      <c r="A51" s="130"/>
      <c r="B51" s="130"/>
      <c r="C51" s="142"/>
      <c r="D51" s="133"/>
      <c r="E51" s="133"/>
      <c r="F51" s="133"/>
    </row>
    <row r="52" spans="1:6" ht="12.75">
      <c r="A52" s="143"/>
      <c r="B52" s="143"/>
      <c r="C52" s="142"/>
      <c r="D52" s="142"/>
      <c r="E52" s="142"/>
      <c r="F52" s="142"/>
    </row>
    <row r="53" spans="1:6" ht="12.75">
      <c r="A53" s="143"/>
      <c r="B53" s="143"/>
      <c r="C53" s="142"/>
      <c r="D53" s="142"/>
      <c r="E53" s="142"/>
      <c r="F53" s="142"/>
    </row>
    <row r="54" spans="1:6" ht="12.75">
      <c r="A54" s="143"/>
      <c r="B54" s="143"/>
      <c r="C54" s="142"/>
      <c r="D54" s="142"/>
      <c r="E54" s="142"/>
      <c r="F54" s="142"/>
    </row>
    <row r="55" spans="1:6" ht="12.75">
      <c r="A55" s="143"/>
      <c r="B55" s="143"/>
      <c r="C55" s="142"/>
      <c r="D55" s="142"/>
      <c r="E55" s="142"/>
      <c r="F55" s="142"/>
    </row>
    <row r="56" spans="1:6" ht="12.75">
      <c r="A56" s="143"/>
      <c r="B56" s="143"/>
      <c r="C56" s="142"/>
      <c r="D56" s="142"/>
      <c r="E56" s="142"/>
      <c r="F56" s="142"/>
    </row>
    <row r="57" spans="1:6" s="138" customFormat="1" ht="12.75">
      <c r="A57" s="143"/>
      <c r="B57" s="143"/>
      <c r="C57" s="142"/>
      <c r="D57" s="142"/>
      <c r="E57" s="142"/>
      <c r="F57" s="142"/>
    </row>
    <row r="58" spans="1:6" s="138" customFormat="1" ht="12.75">
      <c r="A58" s="143"/>
      <c r="B58" s="143"/>
      <c r="C58" s="142"/>
      <c r="D58" s="142"/>
      <c r="E58" s="142"/>
      <c r="F58" s="142"/>
    </row>
    <row r="59" spans="1:6" s="138" customFormat="1" ht="12.75">
      <c r="A59" s="143"/>
      <c r="B59" s="143"/>
      <c r="C59" s="142"/>
      <c r="D59" s="142"/>
      <c r="E59" s="142"/>
      <c r="F59" s="142"/>
    </row>
    <row r="60" spans="1:6" s="138" customFormat="1" ht="12.75">
      <c r="A60" s="143"/>
      <c r="B60" s="143"/>
      <c r="C60" s="142"/>
      <c r="D60" s="142"/>
      <c r="E60" s="142"/>
      <c r="F60" s="142"/>
    </row>
    <row r="61" spans="1:6" s="138" customFormat="1" ht="12.75">
      <c r="A61" s="143"/>
      <c r="B61" s="143"/>
      <c r="C61" s="142"/>
      <c r="D61" s="142"/>
      <c r="E61" s="142"/>
      <c r="F61" s="142"/>
    </row>
    <row r="62" spans="1:6" s="138" customFormat="1" ht="12.75">
      <c r="A62" s="143"/>
      <c r="B62" s="143"/>
      <c r="C62" s="142"/>
      <c r="D62" s="142"/>
      <c r="E62" s="142"/>
      <c r="F62" s="142"/>
    </row>
    <row r="63" spans="1:6" s="138" customFormat="1" ht="12.75">
      <c r="A63" s="72"/>
      <c r="B63" s="72"/>
      <c r="C63" s="142"/>
      <c r="D63" s="142"/>
      <c r="E63" s="142"/>
      <c r="F63" s="142"/>
    </row>
    <row r="64" spans="1:6" s="138" customFormat="1" ht="12.75">
      <c r="A64" s="72"/>
      <c r="B64" s="72"/>
      <c r="C64" s="142"/>
      <c r="D64" s="142"/>
      <c r="E64" s="142"/>
      <c r="F64" s="142"/>
    </row>
    <row r="65" spans="1:6" s="138" customFormat="1" ht="12.75">
      <c r="A65" s="72"/>
      <c r="B65" s="72"/>
      <c r="C65" s="142"/>
      <c r="D65" s="142"/>
      <c r="E65" s="142"/>
      <c r="F65" s="142"/>
    </row>
    <row r="66" spans="1:6" s="138" customFormat="1" ht="12.75">
      <c r="A66" s="72"/>
      <c r="B66" s="72"/>
      <c r="C66" s="142"/>
      <c r="D66" s="142"/>
      <c r="E66" s="142"/>
      <c r="F66" s="142"/>
    </row>
    <row r="67" spans="1:6" s="138" customFormat="1" ht="12.75">
      <c r="A67" s="72"/>
      <c r="B67" s="72"/>
      <c r="C67" s="142"/>
      <c r="D67" s="142"/>
      <c r="E67" s="142"/>
      <c r="F67" s="142"/>
    </row>
    <row r="68" spans="1:6" s="138" customFormat="1" ht="12.75">
      <c r="A68" s="72"/>
      <c r="B68" s="72"/>
      <c r="C68" s="142"/>
      <c r="D68" s="142"/>
      <c r="E68" s="142"/>
      <c r="F68" s="142"/>
    </row>
    <row r="69" spans="1:6" s="138" customFormat="1" ht="12.75">
      <c r="A69" s="72"/>
      <c r="B69" s="72"/>
      <c r="C69" s="142"/>
      <c r="D69" s="142"/>
      <c r="E69" s="142"/>
      <c r="F69" s="142"/>
    </row>
    <row r="70" spans="1:6" s="138" customFormat="1" ht="12.75">
      <c r="A70" s="72"/>
      <c r="B70" s="72"/>
      <c r="C70" s="142"/>
      <c r="D70" s="142"/>
      <c r="E70" s="142"/>
      <c r="F70" s="142"/>
    </row>
    <row r="71" spans="1:6" s="138" customFormat="1" ht="12.75">
      <c r="A71" s="72"/>
      <c r="B71" s="72"/>
      <c r="C71" s="142"/>
      <c r="D71" s="142"/>
      <c r="E71" s="142"/>
      <c r="F71" s="142"/>
    </row>
    <row r="72" spans="1:6" s="138" customFormat="1" ht="12.75">
      <c r="A72" s="72"/>
      <c r="B72" s="72"/>
      <c r="C72" s="142"/>
      <c r="D72" s="142"/>
      <c r="E72" s="142"/>
      <c r="F72" s="142"/>
    </row>
    <row r="73" spans="1:6" s="138" customFormat="1" ht="12.75">
      <c r="A73" s="72"/>
      <c r="B73" s="72"/>
      <c r="C73" s="142"/>
      <c r="D73" s="142"/>
      <c r="E73" s="142"/>
      <c r="F73" s="142"/>
    </row>
    <row r="74" spans="1:6" s="138" customFormat="1" ht="12.75">
      <c r="A74" s="72"/>
      <c r="B74" s="72"/>
      <c r="C74" s="142"/>
      <c r="D74" s="142"/>
      <c r="E74" s="142"/>
      <c r="F74" s="142"/>
    </row>
    <row r="75" spans="1:6" s="138" customFormat="1" ht="12.75">
      <c r="A75" s="72"/>
      <c r="B75" s="72"/>
      <c r="C75" s="142"/>
      <c r="D75" s="142"/>
      <c r="E75" s="142"/>
      <c r="F75" s="142"/>
    </row>
    <row r="76" spans="1:6" s="138" customFormat="1" ht="12.75">
      <c r="A76" s="72"/>
      <c r="B76" s="72"/>
      <c r="C76" s="142"/>
      <c r="D76" s="142"/>
      <c r="E76" s="142"/>
      <c r="F76" s="142"/>
    </row>
    <row r="77" spans="1:6" s="138" customFormat="1" ht="12.75">
      <c r="A77" s="72"/>
      <c r="B77" s="72"/>
      <c r="C77" s="142"/>
      <c r="D77" s="142"/>
      <c r="E77" s="142"/>
      <c r="F77" s="142"/>
    </row>
    <row r="78" spans="1:6" s="138" customFormat="1" ht="12.75">
      <c r="A78" s="72"/>
      <c r="B78" s="72"/>
      <c r="C78" s="142"/>
      <c r="D78" s="142"/>
      <c r="E78" s="142"/>
      <c r="F78" s="142"/>
    </row>
    <row r="79" spans="1:6" s="138" customFormat="1" ht="12.75">
      <c r="A79" s="72"/>
      <c r="B79" s="72"/>
      <c r="C79" s="142"/>
      <c r="D79" s="142"/>
      <c r="E79" s="142"/>
      <c r="F79" s="142"/>
    </row>
    <row r="80" spans="1:6" s="138" customFormat="1" ht="12.75">
      <c r="A80" s="72"/>
      <c r="B80" s="72"/>
      <c r="C80" s="142"/>
      <c r="D80" s="142"/>
      <c r="E80" s="142"/>
      <c r="F80" s="142"/>
    </row>
    <row r="81" spans="1:6" s="138" customFormat="1" ht="12.75">
      <c r="A81" s="72"/>
      <c r="B81" s="72"/>
      <c r="C81" s="142"/>
      <c r="D81" s="142"/>
      <c r="E81" s="142"/>
      <c r="F81" s="142"/>
    </row>
    <row r="82" spans="1:6" s="138" customFormat="1" ht="12.75">
      <c r="A82" s="72"/>
      <c r="B82" s="72"/>
      <c r="C82" s="142"/>
      <c r="D82" s="142"/>
      <c r="E82" s="142"/>
      <c r="F82" s="142"/>
    </row>
    <row r="83" spans="1:6" s="138" customFormat="1" ht="12.75">
      <c r="A83" s="72"/>
      <c r="B83" s="72"/>
      <c r="C83" s="142"/>
      <c r="D83" s="142"/>
      <c r="E83" s="142"/>
      <c r="F83" s="142"/>
    </row>
    <row r="84" spans="1:6" s="138" customFormat="1" ht="12.75">
      <c r="A84" s="72"/>
      <c r="B84" s="72"/>
      <c r="C84" s="142"/>
      <c r="D84" s="142"/>
      <c r="E84" s="142"/>
      <c r="F84" s="142"/>
    </row>
    <row r="85" spans="1:6" s="138" customFormat="1" ht="12.75">
      <c r="A85" s="72"/>
      <c r="B85" s="72"/>
      <c r="C85" s="142"/>
      <c r="D85" s="142"/>
      <c r="E85" s="142"/>
      <c r="F85" s="142"/>
    </row>
    <row r="86" spans="1:6" s="138" customFormat="1" ht="12.75">
      <c r="A86" s="72"/>
      <c r="B86" s="72"/>
      <c r="C86" s="142"/>
      <c r="D86" s="142"/>
      <c r="E86" s="142"/>
      <c r="F86" s="142"/>
    </row>
    <row r="87" spans="1:6" s="138" customFormat="1" ht="12.75">
      <c r="A87" s="72"/>
      <c r="B87" s="72"/>
      <c r="C87" s="142"/>
      <c r="D87" s="142"/>
      <c r="E87" s="142"/>
      <c r="F87" s="142"/>
    </row>
    <row r="88" spans="1:6" s="138" customFormat="1" ht="12.75">
      <c r="A88" s="72"/>
      <c r="B88" s="72"/>
      <c r="C88" s="142"/>
      <c r="D88" s="142"/>
      <c r="E88" s="142"/>
      <c r="F88" s="142"/>
    </row>
    <row r="89" spans="1:6" s="138" customFormat="1" ht="12.75">
      <c r="A89" s="72"/>
      <c r="B89" s="72"/>
      <c r="C89" s="142"/>
      <c r="D89" s="142"/>
      <c r="E89" s="142"/>
      <c r="F89" s="142"/>
    </row>
    <row r="90" spans="1:6" s="138" customFormat="1" ht="12.75">
      <c r="A90" s="72"/>
      <c r="B90" s="72"/>
      <c r="C90" s="142"/>
      <c r="D90" s="142"/>
      <c r="E90" s="142"/>
      <c r="F90" s="142"/>
    </row>
    <row r="91" spans="1:6" s="138" customFormat="1" ht="12.75">
      <c r="A91" s="72"/>
      <c r="B91" s="72"/>
      <c r="C91" s="142"/>
      <c r="D91" s="142"/>
      <c r="E91" s="142"/>
      <c r="F91" s="142"/>
    </row>
    <row r="92" spans="1:6" s="138" customFormat="1" ht="12.75">
      <c r="A92" s="72"/>
      <c r="B92" s="72"/>
      <c r="C92" s="142"/>
      <c r="D92" s="142"/>
      <c r="E92" s="142"/>
      <c r="F92" s="142"/>
    </row>
    <row r="93" spans="1:6" s="138" customFormat="1" ht="12.75">
      <c r="A93" s="72"/>
      <c r="B93" s="72"/>
      <c r="C93" s="142"/>
      <c r="D93" s="142"/>
      <c r="E93" s="142"/>
      <c r="F93" s="142"/>
    </row>
    <row r="94" spans="1:6" s="138" customFormat="1" ht="12.75">
      <c r="A94" s="72"/>
      <c r="B94" s="72"/>
      <c r="C94" s="72"/>
      <c r="D94" s="142"/>
      <c r="E94" s="142"/>
      <c r="F94" s="142"/>
    </row>
    <row r="95" spans="1:6" s="138" customFormat="1" ht="12.75">
      <c r="A95" s="72"/>
      <c r="B95" s="72"/>
      <c r="C95" s="72"/>
      <c r="D95" s="142"/>
      <c r="E95" s="142"/>
      <c r="F95" s="142"/>
    </row>
    <row r="96" spans="1:6" s="138" customFormat="1" ht="12.75">
      <c r="A96" s="72"/>
      <c r="B96" s="72"/>
      <c r="C96" s="72"/>
      <c r="D96" s="142"/>
      <c r="E96" s="142"/>
      <c r="F96" s="142"/>
    </row>
    <row r="97" spans="1:6" s="138" customFormat="1" ht="12.75">
      <c r="A97" s="72"/>
      <c r="B97" s="72"/>
      <c r="C97" s="72"/>
      <c r="D97" s="142"/>
      <c r="E97" s="142"/>
      <c r="F97" s="142"/>
    </row>
    <row r="98" spans="1:6" s="138" customFormat="1" ht="12.75">
      <c r="A98" s="72"/>
      <c r="B98" s="72"/>
      <c r="C98" s="72"/>
      <c r="D98" s="142"/>
      <c r="E98" s="142"/>
      <c r="F98" s="142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48:E48"/>
    <mergeCell ref="B49:E49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">
      <selection activeCell="A42" sqref="A42"/>
    </sheetView>
  </sheetViews>
  <sheetFormatPr defaultColWidth="9.140625" defaultRowHeight="12.75"/>
  <cols>
    <col min="1" max="1" width="4.28125" style="72" customWidth="1"/>
    <col min="2" max="2" width="47.140625" style="72" customWidth="1"/>
    <col min="3" max="3" width="11.7109375" style="72" customWidth="1"/>
    <col min="4" max="4" width="8.7109375" style="72" customWidth="1"/>
    <col min="5" max="5" width="11.421875" style="72" customWidth="1"/>
    <col min="6" max="6" width="16.140625" style="72" customWidth="1"/>
    <col min="7" max="7" width="11.140625" style="72" customWidth="1"/>
    <col min="8" max="8" width="13.00390625" style="72" customWidth="1"/>
    <col min="9" max="16384" width="8.8515625" style="72" customWidth="1"/>
  </cols>
  <sheetData>
    <row r="1" spans="2:3" ht="12.75">
      <c r="B1" s="73" t="s">
        <v>0</v>
      </c>
      <c r="C1" s="73"/>
    </row>
    <row r="2" spans="1:6" ht="17.25" customHeight="1">
      <c r="A2" s="74" t="s">
        <v>87</v>
      </c>
      <c r="B2" s="74"/>
      <c r="C2" s="74"/>
      <c r="D2" s="74"/>
      <c r="E2" s="74"/>
      <c r="F2" s="74"/>
    </row>
    <row r="3" spans="2:6" ht="12.75">
      <c r="B3" s="75" t="s">
        <v>2</v>
      </c>
      <c r="C3" s="76" t="s">
        <v>3</v>
      </c>
      <c r="D3" s="76"/>
      <c r="E3" s="76"/>
      <c r="F3" s="77"/>
    </row>
    <row r="4" spans="2:8" ht="12.75">
      <c r="B4" s="75" t="s">
        <v>4</v>
      </c>
      <c r="C4" s="78">
        <v>5</v>
      </c>
      <c r="D4" s="78"/>
      <c r="E4" s="78"/>
      <c r="F4" s="79"/>
      <c r="H4" s="80"/>
    </row>
    <row r="5" spans="2:8" ht="12.75">
      <c r="B5" s="81" t="s">
        <v>5</v>
      </c>
      <c r="C5" s="78">
        <v>10063.36</v>
      </c>
      <c r="D5" s="78"/>
      <c r="E5" s="78"/>
      <c r="F5" s="79"/>
      <c r="H5" s="80"/>
    </row>
    <row r="6" spans="2:6" ht="12.75">
      <c r="B6" s="81" t="s">
        <v>6</v>
      </c>
      <c r="C6" s="82">
        <v>1513</v>
      </c>
      <c r="D6" s="83"/>
      <c r="E6" s="84"/>
      <c r="F6" s="79"/>
    </row>
    <row r="7" spans="2:6" ht="12.75">
      <c r="B7" s="85" t="s">
        <v>7</v>
      </c>
      <c r="C7" s="86">
        <v>1901537.59</v>
      </c>
      <c r="D7" s="87"/>
      <c r="E7" s="88"/>
      <c r="F7" s="89"/>
    </row>
    <row r="8" spans="2:6" ht="12.75">
      <c r="B8" s="85" t="s">
        <v>8</v>
      </c>
      <c r="C8" s="90">
        <v>5</v>
      </c>
      <c r="D8" s="91"/>
      <c r="E8" s="91"/>
      <c r="F8" s="89"/>
    </row>
    <row r="9" spans="2:5" ht="12.75">
      <c r="B9" s="92" t="s">
        <v>9</v>
      </c>
      <c r="C9" s="93">
        <v>11.5</v>
      </c>
      <c r="D9" s="94"/>
      <c r="E9" s="95"/>
    </row>
    <row r="10" spans="2:5" ht="12.75">
      <c r="B10" s="92" t="s">
        <v>10</v>
      </c>
      <c r="C10" s="93">
        <f>D50</f>
        <v>27696</v>
      </c>
      <c r="D10" s="94"/>
      <c r="E10" s="95"/>
    </row>
    <row r="11" spans="2:5" ht="12.75">
      <c r="B11" s="92" t="s">
        <v>11</v>
      </c>
      <c r="C11" s="96">
        <f>C5*C9*12</f>
        <v>1388743.6800000002</v>
      </c>
      <c r="D11" s="94">
        <f>C11/12</f>
        <v>115728.64000000001</v>
      </c>
      <c r="E11" s="95"/>
    </row>
    <row r="12" spans="1:6" ht="12.75" customHeight="1">
      <c r="A12" s="97" t="s">
        <v>12</v>
      </c>
      <c r="B12" s="98" t="s">
        <v>13</v>
      </c>
      <c r="C12" s="99" t="s">
        <v>14</v>
      </c>
      <c r="D12" s="99" t="s">
        <v>15</v>
      </c>
      <c r="E12" s="99"/>
      <c r="F12" s="99" t="s">
        <v>16</v>
      </c>
    </row>
    <row r="13" spans="1:6" ht="12.75">
      <c r="A13" s="97"/>
      <c r="B13" s="98"/>
      <c r="C13" s="99"/>
      <c r="D13" s="100" t="s">
        <v>17</v>
      </c>
      <c r="E13" s="100" t="s">
        <v>18</v>
      </c>
      <c r="F13" s="99"/>
    </row>
    <row r="14" spans="1:6" ht="12.75">
      <c r="A14" s="101" t="s">
        <v>19</v>
      </c>
      <c r="B14" s="102" t="s">
        <v>20</v>
      </c>
      <c r="C14" s="103">
        <f>D14*C5</f>
        <v>46693.9904</v>
      </c>
      <c r="D14" s="103">
        <v>4.64</v>
      </c>
      <c r="E14" s="103">
        <f>C14*12</f>
        <v>560327.8848</v>
      </c>
      <c r="F14" s="103">
        <f>C14*12</f>
        <v>560327.8848</v>
      </c>
    </row>
    <row r="15" spans="1:6" ht="12.75">
      <c r="A15" s="104" t="s">
        <v>21</v>
      </c>
      <c r="B15" s="105" t="s">
        <v>22</v>
      </c>
      <c r="C15" s="103">
        <f>D15*C5</f>
        <v>6742.4512</v>
      </c>
      <c r="D15" s="103">
        <v>0.67</v>
      </c>
      <c r="E15" s="103">
        <f>C15*12</f>
        <v>80909.41440000001</v>
      </c>
      <c r="F15" s="103">
        <f>C15*12</f>
        <v>80909.41440000001</v>
      </c>
    </row>
    <row r="16" spans="1:6" ht="12.75">
      <c r="A16" s="104" t="s">
        <v>23</v>
      </c>
      <c r="B16" s="105" t="s">
        <v>24</v>
      </c>
      <c r="C16" s="103">
        <v>1350</v>
      </c>
      <c r="D16" s="103">
        <f>C16/C5</f>
        <v>0.13415002543881963</v>
      </c>
      <c r="E16" s="103">
        <f>C16*12</f>
        <v>16200</v>
      </c>
      <c r="F16" s="103">
        <f>C16*12</f>
        <v>16200</v>
      </c>
    </row>
    <row r="17" spans="1:6" ht="12.75">
      <c r="A17" s="106" t="s">
        <v>25</v>
      </c>
      <c r="B17" s="95" t="s">
        <v>26</v>
      </c>
      <c r="C17" s="103">
        <f>E17/12</f>
        <v>36.483333333333334</v>
      </c>
      <c r="D17" s="103">
        <f>C17/C5</f>
        <v>0.0036253630331552615</v>
      </c>
      <c r="E17" s="107">
        <f>C8*87.56</f>
        <v>437.8</v>
      </c>
      <c r="F17" s="103">
        <f>C17*12</f>
        <v>437.8</v>
      </c>
    </row>
    <row r="18" spans="1:6" ht="12.75">
      <c r="A18" s="106" t="s">
        <v>27</v>
      </c>
      <c r="B18" s="108" t="s">
        <v>28</v>
      </c>
      <c r="C18" s="109">
        <f>E18/12</f>
        <v>126.08333333333333</v>
      </c>
      <c r="D18" s="109">
        <f>C18/C5</f>
        <v>0.012528949906724327</v>
      </c>
      <c r="E18" s="109">
        <f>C6*1</f>
        <v>1513</v>
      </c>
      <c r="F18" s="109">
        <f>C18*12</f>
        <v>1513</v>
      </c>
    </row>
    <row r="19" spans="1:6" ht="12.75">
      <c r="A19" s="106" t="s">
        <v>29</v>
      </c>
      <c r="B19" s="108" t="s">
        <v>30</v>
      </c>
      <c r="C19" s="109">
        <f>E19/12</f>
        <v>264.77500000000003</v>
      </c>
      <c r="D19" s="109">
        <f>C19/C5</f>
        <v>0.02631079480412109</v>
      </c>
      <c r="E19" s="109">
        <f>C6*2.1</f>
        <v>3177.3</v>
      </c>
      <c r="F19" s="109">
        <f>C19*12</f>
        <v>3177.3</v>
      </c>
    </row>
    <row r="20" spans="1:6" s="111" customFormat="1" ht="12.75">
      <c r="A20" s="106" t="s">
        <v>31</v>
      </c>
      <c r="B20" s="110" t="s">
        <v>32</v>
      </c>
      <c r="C20" s="103">
        <f>C11*0.12/12</f>
        <v>13887.436800000001</v>
      </c>
      <c r="D20" s="103">
        <f>C20/C5</f>
        <v>1.3800000000000001</v>
      </c>
      <c r="E20" s="107">
        <f>C11*0.12</f>
        <v>166649.2416</v>
      </c>
      <c r="F20" s="103">
        <f>C20*12</f>
        <v>166649.2416</v>
      </c>
    </row>
    <row r="21" spans="1:6" ht="12.75">
      <c r="A21" s="106" t="s">
        <v>33</v>
      </c>
      <c r="B21" s="110" t="s">
        <v>34</v>
      </c>
      <c r="C21" s="103">
        <f>C11*0.009/12</f>
        <v>1041.5577600000004</v>
      </c>
      <c r="D21" s="103">
        <f>C21/C5</f>
        <v>0.10350000000000004</v>
      </c>
      <c r="E21" s="107">
        <f>C11*0.009</f>
        <v>12498.693120000004</v>
      </c>
      <c r="F21" s="103">
        <f>C21*12</f>
        <v>12498.693120000004</v>
      </c>
    </row>
    <row r="22" spans="1:6" s="111" customFormat="1" ht="12.75">
      <c r="A22" s="106" t="s">
        <v>35</v>
      </c>
      <c r="B22" s="110" t="s">
        <v>36</v>
      </c>
      <c r="C22" s="103">
        <f>E22/12</f>
        <v>2893.2160000000003</v>
      </c>
      <c r="D22" s="103">
        <f>C22/C5</f>
        <v>0.28750000000000003</v>
      </c>
      <c r="E22" s="107">
        <f>C11*0.025</f>
        <v>34718.592000000004</v>
      </c>
      <c r="F22" s="103">
        <f>C22*12</f>
        <v>34718.592000000004</v>
      </c>
    </row>
    <row r="23" spans="1:6" s="116" customFormat="1" ht="12.75">
      <c r="A23" s="112" t="s">
        <v>37</v>
      </c>
      <c r="B23" s="113" t="s">
        <v>38</v>
      </c>
      <c r="C23" s="114">
        <f>E23/12</f>
        <v>1584.6146583333336</v>
      </c>
      <c r="D23" s="114">
        <f>E23/C5/12</f>
        <v>0.15746377535269865</v>
      </c>
      <c r="E23" s="115">
        <f>C7*0.01</f>
        <v>19015.375900000003</v>
      </c>
      <c r="F23" s="103">
        <f>C23*12</f>
        <v>19015.375900000003</v>
      </c>
    </row>
    <row r="24" spans="1:6" s="119" customFormat="1" ht="12.75">
      <c r="A24" s="117"/>
      <c r="B24" s="94" t="s">
        <v>39</v>
      </c>
      <c r="C24" s="118">
        <f>SUM(C14:C23)</f>
        <v>74620.608485</v>
      </c>
      <c r="D24" s="118">
        <f>SUM(D14:D23)</f>
        <v>7.415078908535519</v>
      </c>
      <c r="E24" s="118">
        <f>SUM(E14:E23)</f>
        <v>895447.30182</v>
      </c>
      <c r="F24" s="118">
        <f>SUM(F14:F23)</f>
        <v>895447.30182</v>
      </c>
    </row>
    <row r="25" spans="1:6" ht="12.75" customHeight="1">
      <c r="A25" s="120" t="s">
        <v>41</v>
      </c>
      <c r="B25" s="121" t="s">
        <v>42</v>
      </c>
      <c r="C25" s="103"/>
      <c r="D25" s="103"/>
      <c r="E25" s="107"/>
      <c r="F25" s="107"/>
    </row>
    <row r="26" spans="1:6" ht="12.75">
      <c r="A26" s="120"/>
      <c r="B26" s="121"/>
      <c r="C26" s="103"/>
      <c r="D26" s="103"/>
      <c r="E26" s="107"/>
      <c r="F26" s="107"/>
    </row>
    <row r="27" spans="1:6" ht="12.75">
      <c r="A27" s="106" t="s">
        <v>74</v>
      </c>
      <c r="B27" s="110" t="s">
        <v>44</v>
      </c>
      <c r="C27" s="103">
        <f>E27/12</f>
        <v>1041.6666666666667</v>
      </c>
      <c r="D27" s="103">
        <f>C27/C5</f>
        <v>0.10351082209785466</v>
      </c>
      <c r="E27" s="107">
        <v>12500</v>
      </c>
      <c r="F27" s="107"/>
    </row>
    <row r="28" spans="1:6" ht="12.75">
      <c r="A28" s="106" t="s">
        <v>75</v>
      </c>
      <c r="B28" s="110" t="s">
        <v>46</v>
      </c>
      <c r="C28" s="103">
        <f>E28/12</f>
        <v>4166.666666666667</v>
      </c>
      <c r="D28" s="103">
        <f>C28/C5</f>
        <v>0.41404328839141863</v>
      </c>
      <c r="E28" s="107">
        <v>50000</v>
      </c>
      <c r="F28" s="107"/>
    </row>
    <row r="29" spans="1:6" ht="12.75">
      <c r="A29" s="106" t="s">
        <v>43</v>
      </c>
      <c r="B29" s="110" t="s">
        <v>76</v>
      </c>
      <c r="C29" s="103">
        <f>E29/12</f>
        <v>4166.666666666667</v>
      </c>
      <c r="D29" s="103">
        <f>C29/C5</f>
        <v>0.41404328839141863</v>
      </c>
      <c r="E29" s="107">
        <v>50000</v>
      </c>
      <c r="F29" s="107"/>
    </row>
    <row r="30" spans="1:6" ht="12.75">
      <c r="A30" s="106" t="s">
        <v>45</v>
      </c>
      <c r="B30" s="110" t="s">
        <v>88</v>
      </c>
      <c r="C30" s="103">
        <f>E30/12</f>
        <v>833.3333333333334</v>
      </c>
      <c r="D30" s="103">
        <f>C30/C5</f>
        <v>0.08280865767828373</v>
      </c>
      <c r="E30" s="107">
        <v>10000</v>
      </c>
      <c r="F30" s="107"/>
    </row>
    <row r="31" spans="1:6" ht="12.75">
      <c r="A31" s="106" t="s">
        <v>47</v>
      </c>
      <c r="B31" s="105" t="s">
        <v>54</v>
      </c>
      <c r="C31" s="103">
        <f>E31/12</f>
        <v>10000</v>
      </c>
      <c r="D31" s="103">
        <f>C31/C5</f>
        <v>0.9937038921394047</v>
      </c>
      <c r="E31" s="103">
        <v>120000</v>
      </c>
      <c r="F31" s="118"/>
    </row>
    <row r="32" spans="1:6" ht="12.75">
      <c r="A32" s="106" t="s">
        <v>49</v>
      </c>
      <c r="B32" s="110" t="s">
        <v>56</v>
      </c>
      <c r="C32" s="103">
        <f>E32/12</f>
        <v>10000</v>
      </c>
      <c r="D32" s="103">
        <f>C32/C5</f>
        <v>0.9937038921394047</v>
      </c>
      <c r="E32" s="107">
        <v>120000</v>
      </c>
      <c r="F32" s="107"/>
    </row>
    <row r="33" spans="1:6" ht="12.75">
      <c r="A33" s="106" t="s">
        <v>51</v>
      </c>
      <c r="B33" s="105" t="s">
        <v>78</v>
      </c>
      <c r="C33" s="103">
        <f>E33/12</f>
        <v>2500</v>
      </c>
      <c r="D33" s="103">
        <f>C33/C5</f>
        <v>0.24842597303485117</v>
      </c>
      <c r="E33" s="122">
        <v>30000</v>
      </c>
      <c r="F33" s="103"/>
    </row>
    <row r="34" spans="1:6" ht="12.75">
      <c r="A34" s="106" t="s">
        <v>53</v>
      </c>
      <c r="B34" s="105" t="s">
        <v>79</v>
      </c>
      <c r="C34" s="103">
        <f>E34/12</f>
        <v>500</v>
      </c>
      <c r="D34" s="103">
        <f>C34/C5</f>
        <v>0.04968519460697023</v>
      </c>
      <c r="E34" s="122">
        <v>6000</v>
      </c>
      <c r="F34" s="103"/>
    </row>
    <row r="35" spans="1:6" ht="12.75">
      <c r="A35" s="106" t="s">
        <v>55</v>
      </c>
      <c r="B35" s="105" t="s">
        <v>80</v>
      </c>
      <c r="C35" s="103">
        <f>E35/12</f>
        <v>833.3333333333334</v>
      </c>
      <c r="D35" s="103">
        <f>C35/C5</f>
        <v>0.08280865767828373</v>
      </c>
      <c r="E35" s="122">
        <v>10000</v>
      </c>
      <c r="F35" s="103"/>
    </row>
    <row r="36" spans="1:6" ht="12.75">
      <c r="A36" s="106" t="s">
        <v>89</v>
      </c>
      <c r="B36" s="105" t="s">
        <v>90</v>
      </c>
      <c r="C36" s="103">
        <f>E36/12</f>
        <v>3000</v>
      </c>
      <c r="D36" s="103">
        <f>C36/C5</f>
        <v>0.2981111676418214</v>
      </c>
      <c r="E36" s="122">
        <v>36000</v>
      </c>
      <c r="F36" s="103"/>
    </row>
    <row r="37" spans="1:6" ht="12.75">
      <c r="A37" s="106" t="s">
        <v>91</v>
      </c>
      <c r="B37" s="105" t="s">
        <v>92</v>
      </c>
      <c r="C37" s="103">
        <f>E37/12</f>
        <v>16666.666666666668</v>
      </c>
      <c r="D37" s="103">
        <f>C37/C5</f>
        <v>1.6561731535656745</v>
      </c>
      <c r="E37" s="122">
        <v>200000</v>
      </c>
      <c r="F37" s="103"/>
    </row>
    <row r="38" spans="1:6" ht="12.75">
      <c r="A38" s="106" t="s">
        <v>93</v>
      </c>
      <c r="B38" s="105" t="s">
        <v>94</v>
      </c>
      <c r="C38" s="103">
        <f>E38/12</f>
        <v>833.3333333333334</v>
      </c>
      <c r="D38" s="103">
        <f>C38/C5</f>
        <v>0.08280865767828373</v>
      </c>
      <c r="E38" s="122">
        <v>10000</v>
      </c>
      <c r="F38" s="103"/>
    </row>
    <row r="39" spans="1:6" ht="12.75">
      <c r="A39" s="123"/>
      <c r="B39" s="124" t="s">
        <v>61</v>
      </c>
      <c r="C39" s="125">
        <f>SUM(C27:C38)</f>
        <v>54541.66666666667</v>
      </c>
      <c r="D39" s="125">
        <f>SUM(D27:D38)</f>
        <v>5.41982664504367</v>
      </c>
      <c r="E39" s="125">
        <f>SUM(E27:E38)</f>
        <v>654500</v>
      </c>
      <c r="F39" s="126"/>
    </row>
    <row r="40" spans="1:6" ht="12.75">
      <c r="A40" s="104"/>
      <c r="B40" s="123" t="s">
        <v>62</v>
      </c>
      <c r="C40" s="118"/>
      <c r="D40" s="118">
        <f>SUM(D39+D24)</f>
        <v>12.834905553579189</v>
      </c>
      <c r="E40" s="118"/>
      <c r="F40" s="118"/>
    </row>
    <row r="41" spans="1:6" s="129" customFormat="1" ht="27.75" customHeight="1">
      <c r="A41" s="127"/>
      <c r="B41" s="128" t="s">
        <v>86</v>
      </c>
      <c r="C41" s="128"/>
      <c r="D41" s="128"/>
      <c r="E41" s="128"/>
      <c r="F41" s="128">
        <v>651528.28</v>
      </c>
    </row>
    <row r="42" spans="1:6" ht="12.75">
      <c r="A42" s="130"/>
      <c r="B42" s="131" t="s">
        <v>63</v>
      </c>
      <c r="C42" s="132"/>
      <c r="D42" s="133"/>
      <c r="E42" s="133"/>
      <c r="F42" s="133"/>
    </row>
    <row r="43" spans="1:6" ht="12.75">
      <c r="A43" s="130"/>
      <c r="B43" s="104" t="s">
        <v>64</v>
      </c>
      <c r="C43" s="134">
        <f>250</f>
        <v>250</v>
      </c>
      <c r="D43" s="134">
        <f>250*12</f>
        <v>3000</v>
      </c>
      <c r="E43" s="133"/>
      <c r="F43" s="133"/>
    </row>
    <row r="44" spans="1:6" ht="12.75">
      <c r="A44" s="130"/>
      <c r="B44" s="105" t="s">
        <v>65</v>
      </c>
      <c r="C44" s="134">
        <f>250</f>
        <v>250</v>
      </c>
      <c r="D44" s="134">
        <f>250*12</f>
        <v>3000</v>
      </c>
      <c r="E44" s="133"/>
      <c r="F44" s="133"/>
    </row>
    <row r="45" spans="1:6" ht="12.75">
      <c r="A45" s="130"/>
      <c r="B45" s="123" t="s">
        <v>66</v>
      </c>
      <c r="C45" s="134"/>
      <c r="D45" s="134"/>
      <c r="E45" s="133"/>
      <c r="F45" s="133"/>
    </row>
    <row r="46" spans="1:6" ht="12.75">
      <c r="A46" s="130"/>
      <c r="B46" s="105" t="s">
        <v>67</v>
      </c>
      <c r="C46" s="136">
        <v>400</v>
      </c>
      <c r="D46" s="136">
        <f>400*12</f>
        <v>4800</v>
      </c>
      <c r="E46" s="133"/>
      <c r="F46" s="133"/>
    </row>
    <row r="47" spans="1:6" ht="12.75">
      <c r="A47" s="130"/>
      <c r="B47" s="105" t="s">
        <v>83</v>
      </c>
      <c r="C47" s="136">
        <v>350</v>
      </c>
      <c r="D47" s="136">
        <f>350*12</f>
        <v>4200</v>
      </c>
      <c r="E47" s="133"/>
      <c r="F47" s="133"/>
    </row>
    <row r="48" spans="1:6" ht="12.75">
      <c r="A48" s="130"/>
      <c r="B48" s="105" t="s">
        <v>68</v>
      </c>
      <c r="C48" s="134">
        <v>708</v>
      </c>
      <c r="D48" s="134">
        <f>708*12</f>
        <v>8496</v>
      </c>
      <c r="E48" s="133"/>
      <c r="F48" s="133"/>
    </row>
    <row r="49" spans="1:6" ht="12.75">
      <c r="A49" s="130"/>
      <c r="B49" s="105" t="s">
        <v>69</v>
      </c>
      <c r="C49" s="134">
        <f>350</f>
        <v>350</v>
      </c>
      <c r="D49" s="134">
        <f>350*12</f>
        <v>4200</v>
      </c>
      <c r="E49" s="133"/>
      <c r="F49" s="133"/>
    </row>
    <row r="50" spans="1:5" ht="12.75">
      <c r="A50" s="130"/>
      <c r="B50" s="134" t="s">
        <v>70</v>
      </c>
      <c r="C50" s="137">
        <f>SUM(C42:C49)</f>
        <v>2308</v>
      </c>
      <c r="D50" s="137">
        <f>SUM(D42:D49)</f>
        <v>27696</v>
      </c>
      <c r="E50" s="138"/>
    </row>
    <row r="51" spans="1:5" ht="41.25" customHeight="1">
      <c r="A51" s="130"/>
      <c r="B51" s="140" t="s">
        <v>84</v>
      </c>
      <c r="C51" s="140"/>
      <c r="D51" s="140"/>
      <c r="E51" s="140"/>
    </row>
    <row r="52" spans="1:6" ht="20.25" customHeight="1">
      <c r="A52" s="141"/>
      <c r="B52" s="141"/>
      <c r="C52" s="142"/>
      <c r="D52" s="141"/>
      <c r="E52" s="133"/>
      <c r="F52" s="133"/>
    </row>
    <row r="53" spans="1:6" ht="12.75">
      <c r="A53" s="130"/>
      <c r="B53" s="130"/>
      <c r="C53" s="142"/>
      <c r="D53" s="133"/>
      <c r="E53" s="133"/>
      <c r="F53" s="133"/>
    </row>
    <row r="54" spans="1:6" ht="12.75">
      <c r="A54" s="143"/>
      <c r="B54" s="143"/>
      <c r="C54" s="142"/>
      <c r="D54" s="142"/>
      <c r="E54" s="142"/>
      <c r="F54" s="142"/>
    </row>
    <row r="55" spans="1:6" ht="12.75">
      <c r="A55" s="143"/>
      <c r="B55" s="143"/>
      <c r="C55" s="142"/>
      <c r="D55" s="142"/>
      <c r="E55" s="142"/>
      <c r="F55" s="142"/>
    </row>
    <row r="56" spans="1:6" ht="12.75">
      <c r="A56" s="143"/>
      <c r="B56" s="143"/>
      <c r="C56" s="142"/>
      <c r="D56" s="142"/>
      <c r="E56" s="142"/>
      <c r="F56" s="142"/>
    </row>
    <row r="57" spans="1:6" ht="12.75">
      <c r="A57" s="143"/>
      <c r="B57" s="143"/>
      <c r="C57" s="142"/>
      <c r="D57" s="142"/>
      <c r="E57" s="142"/>
      <c r="F57" s="142"/>
    </row>
    <row r="58" spans="1:6" ht="12.75">
      <c r="A58" s="143"/>
      <c r="B58" s="143"/>
      <c r="C58" s="142"/>
      <c r="D58" s="142"/>
      <c r="E58" s="142"/>
      <c r="F58" s="142"/>
    </row>
    <row r="59" spans="1:6" s="138" customFormat="1" ht="12.75">
      <c r="A59" s="143"/>
      <c r="B59" s="143"/>
      <c r="C59" s="142"/>
      <c r="D59" s="142"/>
      <c r="E59" s="142"/>
      <c r="F59" s="142"/>
    </row>
    <row r="60" spans="1:6" s="138" customFormat="1" ht="12.75">
      <c r="A60" s="143"/>
      <c r="B60" s="143"/>
      <c r="C60" s="142"/>
      <c r="D60" s="142"/>
      <c r="E60" s="142"/>
      <c r="F60" s="142"/>
    </row>
    <row r="61" spans="1:6" s="138" customFormat="1" ht="12.75">
      <c r="A61" s="143"/>
      <c r="B61" s="143"/>
      <c r="C61" s="142"/>
      <c r="D61" s="142"/>
      <c r="E61" s="142"/>
      <c r="F61" s="142"/>
    </row>
    <row r="62" spans="1:6" s="138" customFormat="1" ht="12.75">
      <c r="A62" s="143"/>
      <c r="B62" s="143"/>
      <c r="C62" s="142"/>
      <c r="D62" s="142"/>
      <c r="E62" s="142"/>
      <c r="F62" s="142"/>
    </row>
    <row r="63" spans="1:6" s="138" customFormat="1" ht="12.75">
      <c r="A63" s="143"/>
      <c r="B63" s="143"/>
      <c r="C63" s="142"/>
      <c r="D63" s="142"/>
      <c r="E63" s="142"/>
      <c r="F63" s="142"/>
    </row>
    <row r="64" spans="1:6" s="138" customFormat="1" ht="12.75">
      <c r="A64" s="143"/>
      <c r="B64" s="143"/>
      <c r="C64" s="142"/>
      <c r="D64" s="142"/>
      <c r="E64" s="142"/>
      <c r="F64" s="142"/>
    </row>
    <row r="65" spans="1:6" s="138" customFormat="1" ht="12.75">
      <c r="A65" s="72"/>
      <c r="B65" s="72"/>
      <c r="C65" s="142"/>
      <c r="D65" s="142"/>
      <c r="E65" s="142"/>
      <c r="F65" s="142"/>
    </row>
    <row r="66" spans="1:6" s="138" customFormat="1" ht="12.75">
      <c r="A66" s="72"/>
      <c r="B66" s="72"/>
      <c r="C66" s="142"/>
      <c r="D66" s="142"/>
      <c r="E66" s="142"/>
      <c r="F66" s="142"/>
    </row>
    <row r="67" spans="1:6" s="138" customFormat="1" ht="12.75">
      <c r="A67" s="72"/>
      <c r="B67" s="72"/>
      <c r="C67" s="142"/>
      <c r="D67" s="142"/>
      <c r="E67" s="142"/>
      <c r="F67" s="142"/>
    </row>
    <row r="68" spans="1:6" s="138" customFormat="1" ht="12.75">
      <c r="A68" s="72"/>
      <c r="B68" s="72"/>
      <c r="C68" s="142"/>
      <c r="D68" s="142"/>
      <c r="E68" s="142"/>
      <c r="F68" s="142"/>
    </row>
    <row r="69" spans="1:6" s="138" customFormat="1" ht="12.75">
      <c r="A69" s="72"/>
      <c r="B69" s="72"/>
      <c r="C69" s="142"/>
      <c r="D69" s="142"/>
      <c r="E69" s="142"/>
      <c r="F69" s="142"/>
    </row>
    <row r="70" spans="1:6" s="138" customFormat="1" ht="12.75">
      <c r="A70" s="72"/>
      <c r="B70" s="72"/>
      <c r="C70" s="142"/>
      <c r="D70" s="142"/>
      <c r="E70" s="142"/>
      <c r="F70" s="142"/>
    </row>
    <row r="71" spans="1:6" s="138" customFormat="1" ht="12.75">
      <c r="A71" s="72"/>
      <c r="B71" s="72"/>
      <c r="C71" s="142"/>
      <c r="D71" s="142"/>
      <c r="E71" s="142"/>
      <c r="F71" s="142"/>
    </row>
    <row r="72" spans="1:6" s="138" customFormat="1" ht="12.75">
      <c r="A72" s="72"/>
      <c r="B72" s="72"/>
      <c r="C72" s="142"/>
      <c r="D72" s="142"/>
      <c r="E72" s="142"/>
      <c r="F72" s="142"/>
    </row>
    <row r="73" spans="1:6" s="138" customFormat="1" ht="12.75">
      <c r="A73" s="72"/>
      <c r="B73" s="72"/>
      <c r="C73" s="142"/>
      <c r="D73" s="142"/>
      <c r="E73" s="142"/>
      <c r="F73" s="142"/>
    </row>
    <row r="74" spans="1:6" s="138" customFormat="1" ht="12.75">
      <c r="A74" s="72"/>
      <c r="B74" s="72"/>
      <c r="C74" s="142"/>
      <c r="D74" s="142"/>
      <c r="E74" s="142"/>
      <c r="F74" s="142"/>
    </row>
    <row r="75" spans="1:6" s="138" customFormat="1" ht="12.75">
      <c r="A75" s="72"/>
      <c r="B75" s="72"/>
      <c r="C75" s="142"/>
      <c r="D75" s="142"/>
      <c r="E75" s="142"/>
      <c r="F75" s="142"/>
    </row>
    <row r="76" spans="1:6" s="138" customFormat="1" ht="12.75">
      <c r="A76" s="72"/>
      <c r="B76" s="72"/>
      <c r="C76" s="142"/>
      <c r="D76" s="142"/>
      <c r="E76" s="142"/>
      <c r="F76" s="142"/>
    </row>
    <row r="77" spans="1:6" s="138" customFormat="1" ht="12.75">
      <c r="A77" s="72"/>
      <c r="B77" s="72"/>
      <c r="C77" s="142"/>
      <c r="D77" s="142"/>
      <c r="E77" s="142"/>
      <c r="F77" s="142"/>
    </row>
    <row r="78" spans="1:6" s="138" customFormat="1" ht="12.75">
      <c r="A78" s="72"/>
      <c r="B78" s="72"/>
      <c r="C78" s="142"/>
      <c r="D78" s="142"/>
      <c r="E78" s="142"/>
      <c r="F78" s="142"/>
    </row>
    <row r="79" spans="1:6" s="138" customFormat="1" ht="12.75">
      <c r="A79" s="72"/>
      <c r="B79" s="72"/>
      <c r="C79" s="142"/>
      <c r="D79" s="142"/>
      <c r="E79" s="142"/>
      <c r="F79" s="142"/>
    </row>
    <row r="80" spans="1:6" s="138" customFormat="1" ht="12.75">
      <c r="A80" s="72"/>
      <c r="B80" s="72"/>
      <c r="C80" s="142"/>
      <c r="D80" s="142"/>
      <c r="E80" s="142"/>
      <c r="F80" s="142"/>
    </row>
    <row r="81" spans="1:6" s="138" customFormat="1" ht="12.75">
      <c r="A81" s="72"/>
      <c r="B81" s="72"/>
      <c r="C81" s="142"/>
      <c r="D81" s="142"/>
      <c r="E81" s="142"/>
      <c r="F81" s="142"/>
    </row>
    <row r="82" spans="1:6" s="138" customFormat="1" ht="12.75">
      <c r="A82" s="72"/>
      <c r="B82" s="72"/>
      <c r="C82" s="142"/>
      <c r="D82" s="142"/>
      <c r="E82" s="142"/>
      <c r="F82" s="142"/>
    </row>
    <row r="83" spans="1:6" s="138" customFormat="1" ht="12.75">
      <c r="A83" s="72"/>
      <c r="B83" s="72"/>
      <c r="C83" s="142"/>
      <c r="D83" s="142"/>
      <c r="E83" s="142"/>
      <c r="F83" s="142"/>
    </row>
    <row r="84" spans="1:6" s="138" customFormat="1" ht="12.75">
      <c r="A84" s="72"/>
      <c r="B84" s="72"/>
      <c r="C84" s="142"/>
      <c r="D84" s="142"/>
      <c r="E84" s="142"/>
      <c r="F84" s="142"/>
    </row>
    <row r="85" spans="1:6" s="138" customFormat="1" ht="12.75">
      <c r="A85" s="72"/>
      <c r="B85" s="72"/>
      <c r="C85" s="142"/>
      <c r="D85" s="142"/>
      <c r="E85" s="142"/>
      <c r="F85" s="142"/>
    </row>
    <row r="86" spans="1:6" s="138" customFormat="1" ht="12.75">
      <c r="A86" s="72"/>
      <c r="B86" s="72"/>
      <c r="C86" s="142"/>
      <c r="D86" s="142"/>
      <c r="E86" s="142"/>
      <c r="F86" s="142"/>
    </row>
    <row r="87" spans="1:6" s="138" customFormat="1" ht="12.75">
      <c r="A87" s="72"/>
      <c r="B87" s="72"/>
      <c r="C87" s="142"/>
      <c r="D87" s="142"/>
      <c r="E87" s="142"/>
      <c r="F87" s="142"/>
    </row>
    <row r="88" spans="1:6" s="138" customFormat="1" ht="12.75">
      <c r="A88" s="72"/>
      <c r="B88" s="72"/>
      <c r="C88" s="142"/>
      <c r="D88" s="142"/>
      <c r="E88" s="142"/>
      <c r="F88" s="142"/>
    </row>
    <row r="89" spans="1:6" s="138" customFormat="1" ht="12.75">
      <c r="A89" s="72"/>
      <c r="B89" s="72"/>
      <c r="C89" s="142"/>
      <c r="D89" s="142"/>
      <c r="E89" s="142"/>
      <c r="F89" s="142"/>
    </row>
    <row r="90" spans="1:6" s="138" customFormat="1" ht="12.75">
      <c r="A90" s="72"/>
      <c r="B90" s="72"/>
      <c r="C90" s="142"/>
      <c r="D90" s="142"/>
      <c r="E90" s="142"/>
      <c r="F90" s="142"/>
    </row>
    <row r="91" spans="1:6" s="138" customFormat="1" ht="12.75">
      <c r="A91" s="72"/>
      <c r="B91" s="72"/>
      <c r="C91" s="142"/>
      <c r="D91" s="142"/>
      <c r="E91" s="142"/>
      <c r="F91" s="142"/>
    </row>
    <row r="92" spans="1:6" s="138" customFormat="1" ht="12.75">
      <c r="A92" s="72"/>
      <c r="B92" s="72"/>
      <c r="C92" s="142"/>
      <c r="D92" s="142"/>
      <c r="E92" s="142"/>
      <c r="F92" s="142"/>
    </row>
    <row r="93" spans="1:6" s="138" customFormat="1" ht="12.75">
      <c r="A93" s="72"/>
      <c r="B93" s="72"/>
      <c r="C93" s="142"/>
      <c r="D93" s="142"/>
      <c r="E93" s="142"/>
      <c r="F93" s="142"/>
    </row>
    <row r="94" spans="1:6" s="138" customFormat="1" ht="12.75">
      <c r="A94" s="72"/>
      <c r="B94" s="72"/>
      <c r="C94" s="142"/>
      <c r="D94" s="142"/>
      <c r="E94" s="142"/>
      <c r="F94" s="142"/>
    </row>
    <row r="95" spans="1:6" s="138" customFormat="1" ht="12.75">
      <c r="A95" s="72"/>
      <c r="B95" s="72"/>
      <c r="C95" s="142"/>
      <c r="D95" s="142"/>
      <c r="E95" s="142"/>
      <c r="F95" s="142"/>
    </row>
    <row r="96" spans="1:6" s="138" customFormat="1" ht="12.75">
      <c r="A96" s="72"/>
      <c r="B96" s="72"/>
      <c r="C96" s="72"/>
      <c r="D96" s="142"/>
      <c r="E96" s="142"/>
      <c r="F96" s="142"/>
    </row>
    <row r="97" spans="1:6" s="138" customFormat="1" ht="12.75">
      <c r="A97" s="72"/>
      <c r="B97" s="72"/>
      <c r="C97" s="72"/>
      <c r="D97" s="142"/>
      <c r="E97" s="142"/>
      <c r="F97" s="142"/>
    </row>
    <row r="98" spans="1:6" s="138" customFormat="1" ht="12.75">
      <c r="A98" s="72"/>
      <c r="B98" s="72"/>
      <c r="C98" s="72"/>
      <c r="D98" s="142"/>
      <c r="E98" s="142"/>
      <c r="F98" s="142"/>
    </row>
    <row r="99" spans="1:6" s="138" customFormat="1" ht="12.75">
      <c r="A99" s="72"/>
      <c r="B99" s="72"/>
      <c r="C99" s="72"/>
      <c r="D99" s="142"/>
      <c r="E99" s="142"/>
      <c r="F99" s="142"/>
    </row>
    <row r="100" spans="1:6" s="138" customFormat="1" ht="12.75">
      <c r="A100" s="72"/>
      <c r="B100" s="72"/>
      <c r="C100" s="72"/>
      <c r="D100" s="142"/>
      <c r="E100" s="142"/>
      <c r="F100" s="142"/>
    </row>
  </sheetData>
  <sheetProtection selectLockedCells="1" selectUnlockedCells="1"/>
  <mergeCells count="17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51:E51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22">
      <selection activeCell="B53" sqref="B53"/>
    </sheetView>
  </sheetViews>
  <sheetFormatPr defaultColWidth="9.140625" defaultRowHeight="12.75"/>
  <cols>
    <col min="1" max="1" width="4.28125" style="72" customWidth="1"/>
    <col min="2" max="2" width="47.140625" style="72" customWidth="1"/>
    <col min="3" max="3" width="11.7109375" style="72" customWidth="1"/>
    <col min="4" max="4" width="8.7109375" style="72" customWidth="1"/>
    <col min="5" max="5" width="11.421875" style="72" customWidth="1"/>
    <col min="6" max="6" width="16.140625" style="72" customWidth="1"/>
    <col min="7" max="7" width="11.140625" style="72" customWidth="1"/>
    <col min="8" max="8" width="13.00390625" style="72" customWidth="1"/>
    <col min="9" max="16384" width="8.8515625" style="72" customWidth="1"/>
  </cols>
  <sheetData>
    <row r="1" spans="2:3" ht="12.75">
      <c r="B1" s="73" t="s">
        <v>0</v>
      </c>
      <c r="C1" s="73"/>
    </row>
    <row r="2" spans="1:6" ht="17.25" customHeight="1">
      <c r="A2" s="74" t="s">
        <v>87</v>
      </c>
      <c r="B2" s="74"/>
      <c r="C2" s="74"/>
      <c r="D2" s="74"/>
      <c r="E2" s="74"/>
      <c r="F2" s="74"/>
    </row>
    <row r="3" spans="2:6" ht="12.75">
      <c r="B3" s="75" t="s">
        <v>2</v>
      </c>
      <c r="C3" s="76" t="s">
        <v>3</v>
      </c>
      <c r="D3" s="76"/>
      <c r="E3" s="76"/>
      <c r="F3" s="77"/>
    </row>
    <row r="4" spans="2:8" ht="12.75">
      <c r="B4" s="75" t="s">
        <v>4</v>
      </c>
      <c r="C4" s="78">
        <v>5</v>
      </c>
      <c r="D4" s="78"/>
      <c r="E4" s="78"/>
      <c r="F4" s="79"/>
      <c r="H4" s="80"/>
    </row>
    <row r="5" spans="2:8" ht="12.75">
      <c r="B5" s="81" t="s">
        <v>5</v>
      </c>
      <c r="C5" s="78">
        <v>10063.36</v>
      </c>
      <c r="D5" s="78"/>
      <c r="E5" s="78"/>
      <c r="F5" s="79"/>
      <c r="H5" s="80"/>
    </row>
    <row r="6" spans="2:6" ht="12.75">
      <c r="B6" s="81" t="s">
        <v>6</v>
      </c>
      <c r="C6" s="82">
        <v>1513</v>
      </c>
      <c r="D6" s="83"/>
      <c r="E6" s="84"/>
      <c r="F6" s="79"/>
    </row>
    <row r="7" spans="2:6" ht="12.75">
      <c r="B7" s="85" t="s">
        <v>7</v>
      </c>
      <c r="C7" s="86">
        <v>1901537.59</v>
      </c>
      <c r="D7" s="87"/>
      <c r="E7" s="88"/>
      <c r="F7" s="89"/>
    </row>
    <row r="8" spans="2:6" ht="12.75">
      <c r="B8" s="85" t="s">
        <v>8</v>
      </c>
      <c r="C8" s="90">
        <v>5</v>
      </c>
      <c r="D8" s="91"/>
      <c r="E8" s="91"/>
      <c r="F8" s="89"/>
    </row>
    <row r="9" spans="2:5" ht="12.75">
      <c r="B9" s="92" t="s">
        <v>9</v>
      </c>
      <c r="C9" s="93">
        <v>11.5</v>
      </c>
      <c r="D9" s="94"/>
      <c r="E9" s="95"/>
    </row>
    <row r="10" spans="2:5" ht="12.75">
      <c r="B10" s="92" t="s">
        <v>10</v>
      </c>
      <c r="C10" s="93">
        <f>D51</f>
        <v>27696</v>
      </c>
      <c r="D10" s="94"/>
      <c r="E10" s="95"/>
    </row>
    <row r="11" spans="2:5" ht="12.75">
      <c r="B11" s="92" t="s">
        <v>11</v>
      </c>
      <c r="C11" s="96">
        <f>C5*C9*12</f>
        <v>1388743.6800000002</v>
      </c>
      <c r="D11" s="94">
        <f>C11/12</f>
        <v>115728.64000000001</v>
      </c>
      <c r="E11" s="95"/>
    </row>
    <row r="12" spans="1:6" ht="12.75" customHeight="1">
      <c r="A12" s="97" t="s">
        <v>12</v>
      </c>
      <c r="B12" s="98" t="s">
        <v>13</v>
      </c>
      <c r="C12" s="99" t="s">
        <v>14</v>
      </c>
      <c r="D12" s="99" t="s">
        <v>15</v>
      </c>
      <c r="E12" s="99"/>
      <c r="F12" s="99" t="s">
        <v>16</v>
      </c>
    </row>
    <row r="13" spans="1:6" ht="12.75">
      <c r="A13" s="97"/>
      <c r="B13" s="98"/>
      <c r="C13" s="99"/>
      <c r="D13" s="100" t="s">
        <v>17</v>
      </c>
      <c r="E13" s="100" t="s">
        <v>18</v>
      </c>
      <c r="F13" s="99"/>
    </row>
    <row r="14" spans="1:6" ht="12.75">
      <c r="A14" s="101" t="s">
        <v>19</v>
      </c>
      <c r="B14" s="102" t="s">
        <v>20</v>
      </c>
      <c r="C14" s="103">
        <f>D14*C5</f>
        <v>46693.9904</v>
      </c>
      <c r="D14" s="103">
        <v>4.64</v>
      </c>
      <c r="E14" s="103">
        <f>C14*12</f>
        <v>560327.8848</v>
      </c>
      <c r="F14" s="103">
        <f>C14*12</f>
        <v>560327.8848</v>
      </c>
    </row>
    <row r="15" spans="1:6" ht="12.75">
      <c r="A15" s="104" t="s">
        <v>21</v>
      </c>
      <c r="B15" s="105" t="s">
        <v>22</v>
      </c>
      <c r="C15" s="103">
        <f>D15*C5</f>
        <v>6742.4512</v>
      </c>
      <c r="D15" s="103">
        <v>0.67</v>
      </c>
      <c r="E15" s="103">
        <f>C15*12</f>
        <v>80909.41440000001</v>
      </c>
      <c r="F15" s="103">
        <f>C15*12</f>
        <v>80909.41440000001</v>
      </c>
    </row>
    <row r="16" spans="1:6" ht="12.75">
      <c r="A16" s="104" t="s">
        <v>23</v>
      </c>
      <c r="B16" s="105" t="s">
        <v>24</v>
      </c>
      <c r="C16" s="103">
        <v>1350</v>
      </c>
      <c r="D16" s="103">
        <f>C16/C5</f>
        <v>0.13415002543881963</v>
      </c>
      <c r="E16" s="103">
        <f>C16*12</f>
        <v>16200</v>
      </c>
      <c r="F16" s="103">
        <f>C16*12</f>
        <v>16200</v>
      </c>
    </row>
    <row r="17" spans="1:6" ht="12.75">
      <c r="A17" s="106" t="s">
        <v>25</v>
      </c>
      <c r="B17" s="95" t="s">
        <v>26</v>
      </c>
      <c r="C17" s="103">
        <f>E17/12</f>
        <v>36.483333333333334</v>
      </c>
      <c r="D17" s="103">
        <f>C17/C5</f>
        <v>0.0036253630331552615</v>
      </c>
      <c r="E17" s="107">
        <f>C8*87.56</f>
        <v>437.8</v>
      </c>
      <c r="F17" s="103">
        <f>C17*12</f>
        <v>437.8</v>
      </c>
    </row>
    <row r="18" spans="1:6" ht="12.75">
      <c r="A18" s="106" t="s">
        <v>27</v>
      </c>
      <c r="B18" s="108" t="s">
        <v>28</v>
      </c>
      <c r="C18" s="109">
        <f>E18/12</f>
        <v>126.08333333333333</v>
      </c>
      <c r="D18" s="109">
        <f>C18/C5</f>
        <v>0.012528949906724327</v>
      </c>
      <c r="E18" s="109">
        <f>C6*1</f>
        <v>1513</v>
      </c>
      <c r="F18" s="109">
        <f>C18*12</f>
        <v>1513</v>
      </c>
    </row>
    <row r="19" spans="1:6" ht="12.75">
      <c r="A19" s="106" t="s">
        <v>29</v>
      </c>
      <c r="B19" s="108" t="s">
        <v>30</v>
      </c>
      <c r="C19" s="109">
        <f>E19/12</f>
        <v>264.77500000000003</v>
      </c>
      <c r="D19" s="109">
        <f>C19/C5</f>
        <v>0.02631079480412109</v>
      </c>
      <c r="E19" s="109">
        <f>C6*2.1</f>
        <v>3177.3</v>
      </c>
      <c r="F19" s="109">
        <f>C19*12</f>
        <v>3177.3</v>
      </c>
    </row>
    <row r="20" spans="1:6" s="111" customFormat="1" ht="12.75">
      <c r="A20" s="106" t="s">
        <v>31</v>
      </c>
      <c r="B20" s="110" t="s">
        <v>32</v>
      </c>
      <c r="C20" s="103">
        <f>C11*0.12/12</f>
        <v>13887.436800000001</v>
      </c>
      <c r="D20" s="103">
        <f>C20/C5</f>
        <v>1.3800000000000001</v>
      </c>
      <c r="E20" s="107">
        <f>C11*0.12</f>
        <v>166649.2416</v>
      </c>
      <c r="F20" s="103">
        <f>C20*12</f>
        <v>166649.2416</v>
      </c>
    </row>
    <row r="21" spans="1:6" ht="12.75">
      <c r="A21" s="106" t="s">
        <v>33</v>
      </c>
      <c r="B21" s="110" t="s">
        <v>34</v>
      </c>
      <c r="C21" s="103">
        <f>C11*0.009/12</f>
        <v>1041.5577600000004</v>
      </c>
      <c r="D21" s="103">
        <f>C21/C5</f>
        <v>0.10350000000000004</v>
      </c>
      <c r="E21" s="107">
        <f>C11*0.009</f>
        <v>12498.693120000004</v>
      </c>
      <c r="F21" s="103">
        <f>C21*12</f>
        <v>12498.693120000004</v>
      </c>
    </row>
    <row r="22" spans="1:6" s="111" customFormat="1" ht="12.75">
      <c r="A22" s="106" t="s">
        <v>35</v>
      </c>
      <c r="B22" s="110" t="s">
        <v>36</v>
      </c>
      <c r="C22" s="103">
        <f>E22/12</f>
        <v>2893.2160000000003</v>
      </c>
      <c r="D22" s="103">
        <f>C22/C5</f>
        <v>0.28750000000000003</v>
      </c>
      <c r="E22" s="107">
        <f>C11*0.025</f>
        <v>34718.592000000004</v>
      </c>
      <c r="F22" s="103">
        <f>C22*12</f>
        <v>34718.592000000004</v>
      </c>
    </row>
    <row r="23" spans="1:6" s="116" customFormat="1" ht="12.75">
      <c r="A23" s="112" t="s">
        <v>37</v>
      </c>
      <c r="B23" s="113" t="s">
        <v>38</v>
      </c>
      <c r="C23" s="114">
        <f>E23/12</f>
        <v>1584.6146583333336</v>
      </c>
      <c r="D23" s="114">
        <f>E23/C5/12</f>
        <v>0.15746377535269865</v>
      </c>
      <c r="E23" s="115">
        <f>C7*0.01</f>
        <v>19015.375900000003</v>
      </c>
      <c r="F23" s="103">
        <f>C23*12</f>
        <v>19015.375900000003</v>
      </c>
    </row>
    <row r="24" spans="1:6" s="119" customFormat="1" ht="12.75">
      <c r="A24" s="117"/>
      <c r="B24" s="94" t="s">
        <v>39</v>
      </c>
      <c r="C24" s="118">
        <f>SUM(C14:C23)</f>
        <v>74620.608485</v>
      </c>
      <c r="D24" s="118">
        <f>SUM(D14:D23)</f>
        <v>7.415078908535519</v>
      </c>
      <c r="E24" s="118">
        <f>SUM(E14:E23)</f>
        <v>895447.30182</v>
      </c>
      <c r="F24" s="118">
        <f>SUM(F14:F23)</f>
        <v>895447.30182</v>
      </c>
    </row>
    <row r="25" spans="1:6" ht="12.75" customHeight="1">
      <c r="A25" s="120" t="s">
        <v>41</v>
      </c>
      <c r="B25" s="121" t="s">
        <v>42</v>
      </c>
      <c r="C25" s="103"/>
      <c r="D25" s="103"/>
      <c r="E25" s="107"/>
      <c r="F25" s="107"/>
    </row>
    <row r="26" spans="1:6" ht="12.75">
      <c r="A26" s="120"/>
      <c r="B26" s="121"/>
      <c r="C26" s="103"/>
      <c r="D26" s="103"/>
      <c r="E26" s="107"/>
      <c r="F26" s="107"/>
    </row>
    <row r="27" spans="1:6" ht="12.75">
      <c r="A27" s="106" t="s">
        <v>74</v>
      </c>
      <c r="B27" s="110" t="s">
        <v>44</v>
      </c>
      <c r="C27" s="103">
        <f>E27/12</f>
        <v>1041.6666666666667</v>
      </c>
      <c r="D27" s="103">
        <f>C27/C5</f>
        <v>0.10351082209785466</v>
      </c>
      <c r="E27" s="107">
        <v>12500</v>
      </c>
      <c r="F27" s="107"/>
    </row>
    <row r="28" spans="1:6" ht="12.75">
      <c r="A28" s="106" t="s">
        <v>75</v>
      </c>
      <c r="B28" s="110" t="s">
        <v>46</v>
      </c>
      <c r="C28" s="103">
        <f>E28/12</f>
        <v>4166.666666666667</v>
      </c>
      <c r="D28" s="103">
        <f>C28/C5</f>
        <v>0.41404328839141863</v>
      </c>
      <c r="E28" s="107">
        <v>50000</v>
      </c>
      <c r="F28" s="107"/>
    </row>
    <row r="29" spans="1:6" ht="12.75">
      <c r="A29" s="106" t="s">
        <v>43</v>
      </c>
      <c r="B29" s="110" t="s">
        <v>76</v>
      </c>
      <c r="C29" s="103">
        <f>E29/12</f>
        <v>4166.666666666667</v>
      </c>
      <c r="D29" s="103">
        <f>C29/C5</f>
        <v>0.41404328839141863</v>
      </c>
      <c r="E29" s="107">
        <v>50000</v>
      </c>
      <c r="F29" s="107"/>
    </row>
    <row r="30" spans="1:6" ht="12.75">
      <c r="A30" s="106" t="s">
        <v>45</v>
      </c>
      <c r="B30" s="110" t="s">
        <v>88</v>
      </c>
      <c r="C30" s="103">
        <f>E30/12</f>
        <v>833.3333333333334</v>
      </c>
      <c r="D30" s="103">
        <f>C30/C5</f>
        <v>0.08280865767828373</v>
      </c>
      <c r="E30" s="107">
        <v>10000</v>
      </c>
      <c r="F30" s="107"/>
    </row>
    <row r="31" spans="1:6" ht="12.75">
      <c r="A31" s="106" t="s">
        <v>47</v>
      </c>
      <c r="B31" s="105" t="s">
        <v>54</v>
      </c>
      <c r="C31" s="103">
        <f>E31/12</f>
        <v>10000</v>
      </c>
      <c r="D31" s="103">
        <f>C31/C5</f>
        <v>0.9937038921394047</v>
      </c>
      <c r="E31" s="103">
        <v>120000</v>
      </c>
      <c r="F31" s="118"/>
    </row>
    <row r="32" spans="1:6" ht="12.75">
      <c r="A32" s="106" t="s">
        <v>49</v>
      </c>
      <c r="B32" s="110" t="s">
        <v>56</v>
      </c>
      <c r="C32" s="103">
        <f>E32/12</f>
        <v>10000</v>
      </c>
      <c r="D32" s="103">
        <f>C32/C5</f>
        <v>0.9937038921394047</v>
      </c>
      <c r="E32" s="107">
        <v>120000</v>
      </c>
      <c r="F32" s="107"/>
    </row>
    <row r="33" spans="1:6" ht="12.75">
      <c r="A33" s="106" t="s">
        <v>51</v>
      </c>
      <c r="B33" s="105" t="s">
        <v>78</v>
      </c>
      <c r="C33" s="103">
        <f>E33/12</f>
        <v>2500</v>
      </c>
      <c r="D33" s="103">
        <f>C33/C5</f>
        <v>0.24842597303485117</v>
      </c>
      <c r="E33" s="122">
        <v>30000</v>
      </c>
      <c r="F33" s="103"/>
    </row>
    <row r="34" spans="1:6" ht="12.75">
      <c r="A34" s="106" t="s">
        <v>53</v>
      </c>
      <c r="B34" s="105" t="s">
        <v>79</v>
      </c>
      <c r="C34" s="103">
        <f>E34/12</f>
        <v>500</v>
      </c>
      <c r="D34" s="103">
        <f>C34/C5</f>
        <v>0.04968519460697023</v>
      </c>
      <c r="E34" s="122">
        <v>6000</v>
      </c>
      <c r="F34" s="103"/>
    </row>
    <row r="35" spans="1:6" ht="12.75">
      <c r="A35" s="106" t="s">
        <v>55</v>
      </c>
      <c r="B35" s="105" t="s">
        <v>80</v>
      </c>
      <c r="C35" s="103">
        <f>E35/12</f>
        <v>833.3333333333334</v>
      </c>
      <c r="D35" s="103">
        <f>C35/C5</f>
        <v>0.08280865767828373</v>
      </c>
      <c r="E35" s="122">
        <v>10000</v>
      </c>
      <c r="F35" s="103"/>
    </row>
    <row r="36" spans="1:6" ht="12.75">
      <c r="A36" s="106" t="s">
        <v>89</v>
      </c>
      <c r="B36" s="105" t="s">
        <v>90</v>
      </c>
      <c r="C36" s="103">
        <f>E36/12</f>
        <v>3000</v>
      </c>
      <c r="D36" s="103">
        <f>C36/C5</f>
        <v>0.2981111676418214</v>
      </c>
      <c r="E36" s="122">
        <v>36000</v>
      </c>
      <c r="F36" s="103"/>
    </row>
    <row r="37" spans="1:6" ht="12.75">
      <c r="A37" s="106" t="s">
        <v>91</v>
      </c>
      <c r="B37" s="105" t="s">
        <v>92</v>
      </c>
      <c r="C37" s="103">
        <f>E37/12</f>
        <v>16666.666666666668</v>
      </c>
      <c r="D37" s="103">
        <f>C37/C5</f>
        <v>1.6561731535656745</v>
      </c>
      <c r="E37" s="122">
        <v>200000</v>
      </c>
      <c r="F37" s="103"/>
    </row>
    <row r="38" spans="1:6" ht="12.75">
      <c r="A38" s="106" t="s">
        <v>93</v>
      </c>
      <c r="B38" s="105" t="s">
        <v>94</v>
      </c>
      <c r="C38" s="103">
        <f>E38/12</f>
        <v>833.3333333333334</v>
      </c>
      <c r="D38" s="103">
        <f>C38/C5</f>
        <v>0.08280865767828373</v>
      </c>
      <c r="E38" s="122">
        <v>10000</v>
      </c>
      <c r="F38" s="103"/>
    </row>
    <row r="39" spans="1:6" ht="12.75">
      <c r="A39" s="123"/>
      <c r="B39" s="124" t="s">
        <v>61</v>
      </c>
      <c r="C39" s="125">
        <f>SUM(C27:C38)</f>
        <v>54541.66666666667</v>
      </c>
      <c r="D39" s="125">
        <f>SUM(D27:D38)</f>
        <v>5.41982664504367</v>
      </c>
      <c r="E39" s="125">
        <f>SUM(E27:E38)</f>
        <v>654500</v>
      </c>
      <c r="F39" s="126"/>
    </row>
    <row r="40" spans="1:6" ht="12.75">
      <c r="A40" s="104"/>
      <c r="B40" s="123" t="s">
        <v>62</v>
      </c>
      <c r="C40" s="118"/>
      <c r="D40" s="118">
        <f>SUM(D39+D24)</f>
        <v>12.834905553579189</v>
      </c>
      <c r="E40" s="118"/>
      <c r="F40" s="118"/>
    </row>
    <row r="41" spans="1:6" s="129" customFormat="1" ht="27.75" customHeight="1">
      <c r="A41" s="127"/>
      <c r="B41" s="128" t="s">
        <v>86</v>
      </c>
      <c r="C41" s="128"/>
      <c r="D41" s="128"/>
      <c r="E41" s="128"/>
      <c r="F41" s="128">
        <v>651528.28</v>
      </c>
    </row>
    <row r="42" spans="1:6" s="129" customFormat="1" ht="27.75" customHeight="1">
      <c r="A42" s="106" t="s">
        <v>82</v>
      </c>
      <c r="B42" s="110" t="s">
        <v>95</v>
      </c>
      <c r="C42" s="145"/>
      <c r="D42" s="145"/>
      <c r="E42" s="122">
        <v>113200</v>
      </c>
      <c r="F42"/>
    </row>
    <row r="43" spans="1:6" ht="12.75">
      <c r="A43" s="130"/>
      <c r="B43" s="131" t="s">
        <v>63</v>
      </c>
      <c r="C43" s="132"/>
      <c r="D43" s="133"/>
      <c r="E43" s="133"/>
      <c r="F43" s="133"/>
    </row>
    <row r="44" spans="1:6" ht="12.75">
      <c r="A44" s="130"/>
      <c r="B44" s="104" t="s">
        <v>64</v>
      </c>
      <c r="C44" s="134">
        <f>250</f>
        <v>250</v>
      </c>
      <c r="D44" s="134">
        <f>250*12</f>
        <v>3000</v>
      </c>
      <c r="E44" s="133"/>
      <c r="F44" s="133"/>
    </row>
    <row r="45" spans="1:6" ht="12.75">
      <c r="A45" s="130"/>
      <c r="B45" s="105" t="s">
        <v>65</v>
      </c>
      <c r="C45" s="134">
        <f>250</f>
        <v>250</v>
      </c>
      <c r="D45" s="134">
        <f>250*12</f>
        <v>3000</v>
      </c>
      <c r="E45" s="133"/>
      <c r="F45" s="133"/>
    </row>
    <row r="46" spans="1:6" ht="12.75">
      <c r="A46" s="130"/>
      <c r="B46" s="123" t="s">
        <v>66</v>
      </c>
      <c r="C46" s="134"/>
      <c r="D46" s="134"/>
      <c r="E46" s="133"/>
      <c r="F46" s="133"/>
    </row>
    <row r="47" spans="1:6" ht="12.75">
      <c r="A47" s="130"/>
      <c r="B47" s="105" t="s">
        <v>67</v>
      </c>
      <c r="C47" s="136">
        <v>400</v>
      </c>
      <c r="D47" s="136">
        <f>400*12</f>
        <v>4800</v>
      </c>
      <c r="E47" s="133"/>
      <c r="F47" s="133"/>
    </row>
    <row r="48" spans="1:6" ht="12.75">
      <c r="A48" s="130"/>
      <c r="B48" s="105" t="s">
        <v>83</v>
      </c>
      <c r="C48" s="136">
        <v>350</v>
      </c>
      <c r="D48" s="136">
        <f>350*12</f>
        <v>4200</v>
      </c>
      <c r="E48" s="133"/>
      <c r="F48" s="133"/>
    </row>
    <row r="49" spans="1:6" ht="12.75">
      <c r="A49" s="130"/>
      <c r="B49" s="105" t="s">
        <v>68</v>
      </c>
      <c r="C49" s="134">
        <v>708</v>
      </c>
      <c r="D49" s="134">
        <f>708*12</f>
        <v>8496</v>
      </c>
      <c r="E49" s="133"/>
      <c r="F49" s="133"/>
    </row>
    <row r="50" spans="1:6" ht="12.75">
      <c r="A50" s="130"/>
      <c r="B50" s="105" t="s">
        <v>69</v>
      </c>
      <c r="C50" s="134">
        <f>350</f>
        <v>350</v>
      </c>
      <c r="D50" s="134">
        <f>350*12</f>
        <v>4200</v>
      </c>
      <c r="E50" s="133"/>
      <c r="F50" s="133"/>
    </row>
    <row r="51" spans="1:5" ht="12.75">
      <c r="A51" s="130"/>
      <c r="B51" s="134" t="s">
        <v>70</v>
      </c>
      <c r="C51" s="137">
        <f>SUM(C43:C50)</f>
        <v>2308</v>
      </c>
      <c r="D51" s="137">
        <f>SUM(D43:D50)</f>
        <v>27696</v>
      </c>
      <c r="E51" s="138"/>
    </row>
    <row r="52" spans="1:5" ht="41.25" customHeight="1">
      <c r="A52" s="130"/>
      <c r="B52" s="140" t="s">
        <v>84</v>
      </c>
      <c r="C52" s="140"/>
      <c r="D52" s="140"/>
      <c r="E52" s="140"/>
    </row>
    <row r="53" spans="1:6" ht="20.25" customHeight="1">
      <c r="A53" s="141"/>
      <c r="B53" s="141"/>
      <c r="C53" s="142"/>
      <c r="D53" s="141"/>
      <c r="E53" s="133"/>
      <c r="F53" s="133"/>
    </row>
    <row r="54" spans="1:6" ht="12.75">
      <c r="A54" s="130"/>
      <c r="B54" s="130"/>
      <c r="C54" s="142"/>
      <c r="D54" s="133"/>
      <c r="E54" s="133"/>
      <c r="F54" s="133"/>
    </row>
    <row r="55" spans="1:6" ht="12.75">
      <c r="A55" s="143"/>
      <c r="B55" s="143"/>
      <c r="C55" s="142"/>
      <c r="D55" s="142"/>
      <c r="E55" s="142"/>
      <c r="F55" s="142"/>
    </row>
    <row r="56" spans="1:6" ht="12.75">
      <c r="A56" s="143"/>
      <c r="B56" s="143"/>
      <c r="C56" s="142"/>
      <c r="D56" s="142"/>
      <c r="E56" s="142"/>
      <c r="F56" s="142"/>
    </row>
    <row r="57" spans="1:6" ht="12.75">
      <c r="A57" s="143"/>
      <c r="B57" s="143"/>
      <c r="C57" s="142"/>
      <c r="D57" s="142"/>
      <c r="E57" s="142"/>
      <c r="F57" s="142"/>
    </row>
    <row r="58" spans="1:6" ht="12.75">
      <c r="A58" s="143"/>
      <c r="B58" s="143"/>
      <c r="C58" s="142"/>
      <c r="D58" s="142"/>
      <c r="E58" s="142"/>
      <c r="F58" s="142"/>
    </row>
    <row r="59" spans="1:6" ht="12.75">
      <c r="A59" s="143"/>
      <c r="B59" s="143"/>
      <c r="C59" s="142"/>
      <c r="D59" s="142"/>
      <c r="E59" s="142"/>
      <c r="F59" s="142"/>
    </row>
    <row r="60" spans="1:6" s="138" customFormat="1" ht="12.75">
      <c r="A60" s="143"/>
      <c r="B60" s="143"/>
      <c r="C60" s="142"/>
      <c r="D60" s="142"/>
      <c r="E60" s="142"/>
      <c r="F60" s="142"/>
    </row>
    <row r="61" spans="1:6" s="138" customFormat="1" ht="12.75">
      <c r="A61" s="143"/>
      <c r="B61" s="143"/>
      <c r="C61" s="142"/>
      <c r="D61" s="142"/>
      <c r="E61" s="142"/>
      <c r="F61" s="142"/>
    </row>
    <row r="62" spans="1:6" s="138" customFormat="1" ht="12.75">
      <c r="A62" s="143"/>
      <c r="B62" s="143"/>
      <c r="C62" s="142"/>
      <c r="D62" s="142"/>
      <c r="E62" s="142"/>
      <c r="F62" s="142"/>
    </row>
    <row r="63" spans="1:6" s="138" customFormat="1" ht="12.75">
      <c r="A63" s="143"/>
      <c r="B63" s="143"/>
      <c r="C63" s="142"/>
      <c r="D63" s="142"/>
      <c r="E63" s="142"/>
      <c r="F63" s="142"/>
    </row>
    <row r="64" spans="1:6" s="138" customFormat="1" ht="12.75">
      <c r="A64" s="143"/>
      <c r="B64" s="143"/>
      <c r="C64" s="142"/>
      <c r="D64" s="142"/>
      <c r="E64" s="142"/>
      <c r="F64" s="142"/>
    </row>
    <row r="65" spans="1:6" s="138" customFormat="1" ht="12.75">
      <c r="A65" s="143"/>
      <c r="B65" s="143"/>
      <c r="C65" s="142"/>
      <c r="D65" s="142"/>
      <c r="E65" s="142"/>
      <c r="F65" s="142"/>
    </row>
    <row r="66" spans="1:6" s="138" customFormat="1" ht="12.75">
      <c r="A66" s="72"/>
      <c r="B66" s="72"/>
      <c r="C66" s="142"/>
      <c r="D66" s="142"/>
      <c r="E66" s="142"/>
      <c r="F66" s="142"/>
    </row>
    <row r="67" spans="1:6" s="138" customFormat="1" ht="12.75">
      <c r="A67" s="72"/>
      <c r="B67" s="72"/>
      <c r="C67" s="142"/>
      <c r="D67" s="142"/>
      <c r="E67" s="142"/>
      <c r="F67" s="142"/>
    </row>
    <row r="68" spans="1:6" s="138" customFormat="1" ht="12.75">
      <c r="A68" s="72"/>
      <c r="B68" s="72"/>
      <c r="C68" s="142"/>
      <c r="D68" s="142"/>
      <c r="E68" s="142"/>
      <c r="F68" s="142"/>
    </row>
    <row r="69" spans="1:6" s="138" customFormat="1" ht="12.75">
      <c r="A69" s="72"/>
      <c r="B69" s="72"/>
      <c r="C69" s="142"/>
      <c r="D69" s="142"/>
      <c r="E69" s="142"/>
      <c r="F69" s="142"/>
    </row>
    <row r="70" spans="1:6" s="138" customFormat="1" ht="12.75">
      <c r="A70" s="72"/>
      <c r="B70" s="72"/>
      <c r="C70" s="142"/>
      <c r="D70" s="142"/>
      <c r="E70" s="142"/>
      <c r="F70" s="142"/>
    </row>
    <row r="71" spans="1:6" s="138" customFormat="1" ht="12.75">
      <c r="A71" s="72"/>
      <c r="B71" s="72"/>
      <c r="C71" s="142"/>
      <c r="D71" s="142"/>
      <c r="E71" s="142"/>
      <c r="F71" s="142"/>
    </row>
    <row r="72" spans="1:6" s="138" customFormat="1" ht="12.75">
      <c r="A72" s="72"/>
      <c r="B72" s="72"/>
      <c r="C72" s="142"/>
      <c r="D72" s="142"/>
      <c r="E72" s="142"/>
      <c r="F72" s="142"/>
    </row>
    <row r="73" spans="1:6" s="138" customFormat="1" ht="12.75">
      <c r="A73" s="72"/>
      <c r="B73" s="72"/>
      <c r="C73" s="142"/>
      <c r="D73" s="142"/>
      <c r="E73" s="142"/>
      <c r="F73" s="142"/>
    </row>
    <row r="74" spans="1:6" s="138" customFormat="1" ht="12.75">
      <c r="A74" s="72"/>
      <c r="B74" s="72"/>
      <c r="C74" s="142"/>
      <c r="D74" s="142"/>
      <c r="E74" s="142"/>
      <c r="F74" s="142"/>
    </row>
    <row r="75" spans="1:6" s="138" customFormat="1" ht="12.75">
      <c r="A75" s="72"/>
      <c r="B75" s="72"/>
      <c r="C75" s="142"/>
      <c r="D75" s="142"/>
      <c r="E75" s="142"/>
      <c r="F75" s="142"/>
    </row>
    <row r="76" spans="1:6" s="138" customFormat="1" ht="12.75">
      <c r="A76" s="72"/>
      <c r="B76" s="72"/>
      <c r="C76" s="142"/>
      <c r="D76" s="142"/>
      <c r="E76" s="142"/>
      <c r="F76" s="142"/>
    </row>
    <row r="77" spans="1:6" s="138" customFormat="1" ht="12.75">
      <c r="A77" s="72"/>
      <c r="B77" s="72"/>
      <c r="C77" s="142"/>
      <c r="D77" s="142"/>
      <c r="E77" s="142"/>
      <c r="F77" s="142"/>
    </row>
    <row r="78" spans="1:6" s="138" customFormat="1" ht="12.75">
      <c r="A78" s="72"/>
      <c r="B78" s="72"/>
      <c r="C78" s="142"/>
      <c r="D78" s="142"/>
      <c r="E78" s="142"/>
      <c r="F78" s="142"/>
    </row>
    <row r="79" spans="1:6" s="138" customFormat="1" ht="12.75">
      <c r="A79" s="72"/>
      <c r="B79" s="72"/>
      <c r="C79" s="142"/>
      <c r="D79" s="142"/>
      <c r="E79" s="142"/>
      <c r="F79" s="142"/>
    </row>
    <row r="80" spans="1:6" s="138" customFormat="1" ht="12.75">
      <c r="A80" s="72"/>
      <c r="B80" s="72"/>
      <c r="C80" s="142"/>
      <c r="D80" s="142"/>
      <c r="E80" s="142"/>
      <c r="F80" s="142"/>
    </row>
    <row r="81" spans="1:6" s="138" customFormat="1" ht="12.75">
      <c r="A81" s="72"/>
      <c r="B81" s="72"/>
      <c r="C81" s="142"/>
      <c r="D81" s="142"/>
      <c r="E81" s="142"/>
      <c r="F81" s="142"/>
    </row>
    <row r="82" spans="1:6" s="138" customFormat="1" ht="12.75">
      <c r="A82" s="72"/>
      <c r="B82" s="72"/>
      <c r="C82" s="142"/>
      <c r="D82" s="142"/>
      <c r="E82" s="142"/>
      <c r="F82" s="142"/>
    </row>
    <row r="83" spans="1:6" s="138" customFormat="1" ht="12.75">
      <c r="A83" s="72"/>
      <c r="B83" s="72"/>
      <c r="C83" s="142"/>
      <c r="D83" s="142"/>
      <c r="E83" s="142"/>
      <c r="F83" s="142"/>
    </row>
    <row r="84" spans="1:6" s="138" customFormat="1" ht="12.75">
      <c r="A84" s="72"/>
      <c r="B84" s="72"/>
      <c r="C84" s="142"/>
      <c r="D84" s="142"/>
      <c r="E84" s="142"/>
      <c r="F84" s="142"/>
    </row>
    <row r="85" spans="1:6" s="138" customFormat="1" ht="12.75">
      <c r="A85" s="72"/>
      <c r="B85" s="72"/>
      <c r="C85" s="142"/>
      <c r="D85" s="142"/>
      <c r="E85" s="142"/>
      <c r="F85" s="142"/>
    </row>
    <row r="86" spans="1:6" s="138" customFormat="1" ht="12.75">
      <c r="A86" s="72"/>
      <c r="B86" s="72"/>
      <c r="C86" s="142"/>
      <c r="D86" s="142"/>
      <c r="E86" s="142"/>
      <c r="F86" s="142"/>
    </row>
    <row r="87" spans="1:6" s="138" customFormat="1" ht="12.75">
      <c r="A87" s="72"/>
      <c r="B87" s="72"/>
      <c r="C87" s="142"/>
      <c r="D87" s="142"/>
      <c r="E87" s="142"/>
      <c r="F87" s="142"/>
    </row>
    <row r="88" spans="1:6" s="138" customFormat="1" ht="12.75">
      <c r="A88" s="72"/>
      <c r="B88" s="72"/>
      <c r="C88" s="142"/>
      <c r="D88" s="142"/>
      <c r="E88" s="142"/>
      <c r="F88" s="142"/>
    </row>
    <row r="89" spans="1:6" s="138" customFormat="1" ht="12.75">
      <c r="A89" s="72"/>
      <c r="B89" s="72"/>
      <c r="C89" s="142"/>
      <c r="D89" s="142"/>
      <c r="E89" s="142"/>
      <c r="F89" s="142"/>
    </row>
    <row r="90" spans="1:6" s="138" customFormat="1" ht="12.75">
      <c r="A90" s="72"/>
      <c r="B90" s="72"/>
      <c r="C90" s="142"/>
      <c r="D90" s="142"/>
      <c r="E90" s="142"/>
      <c r="F90" s="142"/>
    </row>
    <row r="91" spans="1:6" s="138" customFormat="1" ht="12.75">
      <c r="A91" s="72"/>
      <c r="B91" s="72"/>
      <c r="C91" s="142"/>
      <c r="D91" s="142"/>
      <c r="E91" s="142"/>
      <c r="F91" s="142"/>
    </row>
    <row r="92" spans="1:6" s="138" customFormat="1" ht="12.75">
      <c r="A92" s="72"/>
      <c r="B92" s="72"/>
      <c r="C92" s="142"/>
      <c r="D92" s="142"/>
      <c r="E92" s="142"/>
      <c r="F92" s="142"/>
    </row>
    <row r="93" spans="1:6" s="138" customFormat="1" ht="12.75">
      <c r="A93" s="72"/>
      <c r="B93" s="72"/>
      <c r="C93" s="142"/>
      <c r="D93" s="142"/>
      <c r="E93" s="142"/>
      <c r="F93" s="142"/>
    </row>
    <row r="94" spans="1:6" s="138" customFormat="1" ht="12.75">
      <c r="A94" s="72"/>
      <c r="B94" s="72"/>
      <c r="C94" s="142"/>
      <c r="D94" s="142"/>
      <c r="E94" s="142"/>
      <c r="F94" s="142"/>
    </row>
    <row r="95" spans="1:6" s="138" customFormat="1" ht="12.75">
      <c r="A95" s="72"/>
      <c r="B95" s="72"/>
      <c r="C95" s="142"/>
      <c r="D95" s="142"/>
      <c r="E95" s="142"/>
      <c r="F95" s="142"/>
    </row>
    <row r="96" spans="1:6" s="138" customFormat="1" ht="12.75">
      <c r="A96" s="72"/>
      <c r="B96" s="72"/>
      <c r="C96" s="142"/>
      <c r="D96" s="142"/>
      <c r="E96" s="142"/>
      <c r="F96" s="142"/>
    </row>
    <row r="97" spans="1:6" s="138" customFormat="1" ht="12.75">
      <c r="A97" s="72"/>
      <c r="B97" s="72"/>
      <c r="C97" s="72"/>
      <c r="D97" s="142"/>
      <c r="E97" s="142"/>
      <c r="F97" s="142"/>
    </row>
    <row r="98" spans="1:6" s="138" customFormat="1" ht="12.75">
      <c r="A98" s="72"/>
      <c r="B98" s="72"/>
      <c r="C98" s="72"/>
      <c r="D98" s="142"/>
      <c r="E98" s="142"/>
      <c r="F98" s="142"/>
    </row>
    <row r="99" spans="1:6" s="138" customFormat="1" ht="12.75">
      <c r="A99" s="72"/>
      <c r="B99" s="72"/>
      <c r="C99" s="72"/>
      <c r="D99" s="142"/>
      <c r="E99" s="142"/>
      <c r="F99" s="142"/>
    </row>
    <row r="100" spans="1:6" s="138" customFormat="1" ht="12.75">
      <c r="A100" s="72"/>
      <c r="B100" s="72"/>
      <c r="C100" s="72"/>
      <c r="D100" s="142"/>
      <c r="E100" s="142"/>
      <c r="F100" s="142"/>
    </row>
    <row r="101" spans="1:6" s="138" customFormat="1" ht="12.75">
      <c r="A101" s="72"/>
      <c r="B101" s="72"/>
      <c r="C101" s="72"/>
      <c r="D101" s="142"/>
      <c r="E101" s="142"/>
      <c r="F101" s="142"/>
    </row>
  </sheetData>
  <sheetProtection selectLockedCells="1" selectUnlockedCells="1"/>
  <mergeCells count="17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52:E52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cp:lastPrinted>2020-11-30T02:19:33Z</cp:lastPrinted>
  <dcterms:modified xsi:type="dcterms:W3CDTF">2021-02-02T06:42:58Z</dcterms:modified>
  <cp:category/>
  <cp:version/>
  <cp:contentType/>
  <cp:contentStatus/>
  <cp:revision>22</cp:revision>
</cp:coreProperties>
</file>